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updateLinks="never" codeName="ThisWorkbook"/>
  <mc:AlternateContent xmlns:mc="http://schemas.openxmlformats.org/markup-compatibility/2006">
    <mc:Choice Requires="x15">
      <x15ac:absPath xmlns:x15ac="http://schemas.microsoft.com/office/spreadsheetml/2010/11/ac" url="F:\# NhanLD\1. QHC.XD\3_ Xa.TuanSon\"/>
    </mc:Choice>
  </mc:AlternateContent>
  <xr:revisionPtr revIDLastSave="0" documentId="13_ncr:1_{54D5149C-4DD1-4174-863D-EBE90C68D45E}" xr6:coauthVersionLast="47" xr6:coauthVersionMax="47" xr10:uidLastSave="{00000000-0000-0000-0000-000000000000}"/>
  <bookViews>
    <workbookView xWindow="-120" yWindow="-120" windowWidth="29040" windowHeight="15720" tabRatio="895" firstSheet="1" activeTab="3" xr2:uid="{00000000-000D-0000-FFFF-FFFF00000000}"/>
  </bookViews>
  <sheets>
    <sheet name="foxz" sheetId="112" state="veryHidden" r:id="rId1"/>
    <sheet name="Bìa" sheetId="124" r:id="rId2"/>
    <sheet name="Thuyết minh" sheetId="125" r:id="rId3"/>
    <sheet name="Tong hop " sheetId="107" r:id="rId4"/>
    <sheet name="KSĐH" sheetId="127" r:id="rId5"/>
    <sheet name="Thuyet minh QHSX+SDĐ" sheetId="116" r:id="rId6"/>
    <sheet name="CP qhsx+sdd" sheetId="113" r:id="rId7"/>
    <sheet name="Lương CG" sheetId="114" r:id="rId8"/>
    <sheet name="CP khác" sheetId="115" r:id="rId9"/>
    <sheet name="CP lấy ý kiến" sheetId="118" r:id="rId10"/>
    <sheet name="CP công bố QH" sheetId="119" r:id="rId11"/>
    <sheet name="Nội suy" sheetId="123" r:id="rId12"/>
    <sheet name="Kế hoạch" sheetId="122" r:id="rId13"/>
    <sheet name="Kế hoạch (PA2)" sheetId="126" r:id="rId14"/>
  </sheets>
  <externalReferences>
    <externalReference r:id="rId15"/>
    <externalReference r:id="rId16"/>
    <externalReference r:id="rId17"/>
    <externalReference r:id="rId18"/>
    <externalReference r:id="rId19"/>
    <externalReference r:id="rId20"/>
  </externalReferences>
  <definedNames>
    <definedName name="___________h1" hidden="1">{"'Sheet1'!$L$16"}</definedName>
    <definedName name="___________hu1" hidden="1">{"'Sheet1'!$L$16"}</definedName>
    <definedName name="___________hu2" hidden="1">{"'Sheet1'!$L$16"}</definedName>
    <definedName name="___________hu5" hidden="1">{"'Sheet1'!$L$16"}</definedName>
    <definedName name="___________hu6" hidden="1">{"'Sheet1'!$L$16"}</definedName>
    <definedName name="_____PA3" hidden="1">{"'Sheet1'!$L$16"}</definedName>
    <definedName name="____h1" hidden="1">{"'Sheet1'!$L$16"}</definedName>
    <definedName name="____hu1" hidden="1">{"'Sheet1'!$L$16"}</definedName>
    <definedName name="____hu2" hidden="1">{"'Sheet1'!$L$16"}</definedName>
    <definedName name="____hu5" hidden="1">{"'Sheet1'!$L$16"}</definedName>
    <definedName name="____hu6" hidden="1">{"'Sheet1'!$L$16"}</definedName>
    <definedName name="___a2" hidden="1">{"'Sheet1'!$L$16"}</definedName>
    <definedName name="___d1500" hidden="1">{"'Sheet1'!$L$16"}</definedName>
    <definedName name="___huy1" hidden="1">{"'Sheet1'!$L$16"}</definedName>
    <definedName name="___tb2" hidden="1">{"'Sheet1'!$L$16"}</definedName>
    <definedName name="__a2" hidden="1">{"'Sheet1'!$L$16"}</definedName>
    <definedName name="__d1500" hidden="1">{"'Sheet1'!$L$16"}</definedName>
    <definedName name="__h1" hidden="1">{"'Sheet1'!$L$16"}</definedName>
    <definedName name="__huy1" hidden="1">{"'Sheet1'!$L$16"}</definedName>
    <definedName name="__tb2" hidden="1">{"'Sheet1'!$L$16"}</definedName>
    <definedName name="__TD3" hidden="1">{"'Sheet1'!$L$16"}</definedName>
    <definedName name="_1_0ten_" localSheetId="4" hidden="1">#REF!</definedName>
    <definedName name="_1_0ten_" hidden="1">#REF!</definedName>
    <definedName name="_2_0xoa_" localSheetId="4" hidden="1">#REF!</definedName>
    <definedName name="_2_0xoa_" hidden="1">#REF!</definedName>
    <definedName name="_3_0ten_" localSheetId="4" hidden="1">#REF!</definedName>
    <definedName name="_3_0ten_" hidden="1">#REF!</definedName>
    <definedName name="_4_0xoa_" localSheetId="4" hidden="1">#REF!</definedName>
    <definedName name="_4_0xoa_" hidden="1">#REF!</definedName>
    <definedName name="_a129" hidden="1">{"Offgrid",#N/A,FALSE,"OFFGRID";"Region",#N/A,FALSE,"REGION";"Offgrid -2",#N/A,FALSE,"OFFGRID";"WTP",#N/A,FALSE,"WTP";"WTP -2",#N/A,FALSE,"WTP";"Project",#N/A,FALSE,"PROJECT";"Summary -2",#N/A,FALSE,"SUMMARY"}</definedName>
    <definedName name="_a130" hidden="1">{"Offgrid",#N/A,FALSE,"OFFGRID";"Region",#N/A,FALSE,"REGION";"Offgrid -2",#N/A,FALSE,"OFFGRID";"WTP",#N/A,FALSE,"WTP";"WTP -2",#N/A,FALSE,"WTP";"Project",#N/A,FALSE,"PROJECT";"Summary -2",#N/A,FALSE,"SUMMARY"}</definedName>
    <definedName name="_ban2" hidden="1">{"'Sheet1'!$L$16"}</definedName>
    <definedName name="_Builtin155" hidden="1">#N/A</definedName>
    <definedName name="_d1500" hidden="1">{"'Sheet1'!$L$16"}</definedName>
    <definedName name="_DM24" hidden="1">{"'Sheet1'!$L$16"}</definedName>
    <definedName name="_Fill" localSheetId="4" hidden="1">#REF!</definedName>
    <definedName name="_Fill" hidden="1">#REF!</definedName>
    <definedName name="_xlnm._FilterDatabase" localSheetId="4" hidden="1">#REF!</definedName>
    <definedName name="_xlnm._FilterDatabase" localSheetId="11" hidden="1">'Nội suy'!$A$1:$A$77</definedName>
    <definedName name="_xlnm._FilterDatabase" hidden="1">#REF!</definedName>
    <definedName name="_huy1" hidden="1">{"'Sheet1'!$L$16"}</definedName>
    <definedName name="_Key1" localSheetId="4" hidden="1">#REF!</definedName>
    <definedName name="_Key1" hidden="1">#REF!</definedName>
    <definedName name="_Key2" localSheetId="4" hidden="1">#REF!</definedName>
    <definedName name="_Key2" hidden="1">#REF!</definedName>
    <definedName name="_KL3" hidden="1">{"'Sheet1'!$L$16"}</definedName>
    <definedName name="_list">INDIRECT([3]Ts!$M$16)</definedName>
    <definedName name="_M2" hidden="1">{"'Sheet1'!$L$16"}</definedName>
    <definedName name="_NCN15" hidden="1">{"'Sheet1'!$L$16"}</definedName>
    <definedName name="_Order1" hidden="1">255</definedName>
    <definedName name="_Order2" hidden="1">255</definedName>
    <definedName name="_pa4" hidden="1">{"'Sheet1'!$L$16"}</definedName>
    <definedName name="_Parse_Out" localSheetId="4" hidden="1">[4]Quantity!#REF!</definedName>
    <definedName name="_Parse_Out" hidden="1">[4]Quantity!#REF!</definedName>
    <definedName name="_Sort" localSheetId="4" hidden="1">#REF!</definedName>
    <definedName name="_Sort" hidden="1">#REF!</definedName>
    <definedName name="_sum1" localSheetId="4" hidden="1">#REF!</definedName>
    <definedName name="_sum1" hidden="1">#REF!</definedName>
    <definedName name="_tb2" hidden="1">{"'Sheet1'!$L$16"}</definedName>
    <definedName name="_TH20004" hidden="1">{"'Sheet1'!$L$16"}</definedName>
    <definedName name="_TM2" hidden="1">{"'Sheet1'!$L$16"}</definedName>
    <definedName name="_Tru21" hidden="1">{"'Sheet1'!$L$16"}</definedName>
    <definedName name="_VTQ1" hidden="1">{"'Sheet1'!$L$16"}</definedName>
    <definedName name="aaaaaa" hidden="1">{"Offgrid",#N/A,FALSE,"OFFGRID";"Region",#N/A,FALSE,"REGION";"Offgrid -2",#N/A,FALSE,"OFFGRID";"WTP",#N/A,FALSE,"WTP";"WTP -2",#N/A,FALSE,"WTP";"Project",#N/A,FALSE,"PROJECT";"Summary -2",#N/A,FALSE,"SUMMARY"}</definedName>
    <definedName name="aassa" hidden="1">{"'Sheet1'!$L$16"}</definedName>
    <definedName name="ABCD" hidden="1">{"'Sheet1'!$L$16"}</definedName>
    <definedName name="aer" localSheetId="4" hidden="1">#REF!</definedName>
    <definedName name="aer" hidden="1">#REF!</definedName>
    <definedName name="asssss" hidden="1">{"'Sheet1'!$L$16"}</definedName>
    <definedName name="Baocao_">'[3]TMDT-All-in-one'!$N$8</definedName>
    <definedName name="bbbb" hidden="1">{"Offgrid",#N/A,FALSE,"OFFGRID";"Region",#N/A,FALSE,"REGION";"Offgrid -2",#N/A,FALSE,"OFFGRID";"WTP",#N/A,FALSE,"WTP";"WTP -2",#N/A,FALSE,"WTP";"Project",#N/A,FALSE,"PROJECT";"Summary -2",#N/A,FALSE,"SUMMARY"}</definedName>
    <definedName name="bosung" hidden="1">{"'Sheet1'!$L$16"}</definedName>
    <definedName name="BTK">'[3]TMDT-All-in-one'!$L$6</definedName>
    <definedName name="ccc" hidden="1">{"'Sheet1'!$L$16"}</definedName>
    <definedName name="CCT">'[3]TMDT-All-in-one'!$L$5</definedName>
    <definedName name="CF1_a129" hidden="1">{"Offgrid",#N/A,FALSE,"OFFGRID";"Region",#N/A,FALSE,"REGION";"Offgrid -2",#N/A,FALSE,"OFFGRID";"WTP",#N/A,FALSE,"WTP";"WTP -2",#N/A,FALSE,"WTP";"Project",#N/A,FALSE,"PROJECT";"Summary -2",#N/A,FALSE,"SUMMARY"}</definedName>
    <definedName name="chitiet3" hidden="1">{"'Sheet1'!$L$16"}</definedName>
    <definedName name="chitietbgiang2" hidden="1">{"'Sheet1'!$L$16"}</definedName>
    <definedName name="CONGPA1" hidden="1">{"'Sheet1'!$L$16"}</definedName>
    <definedName name="CPDP_CP1">'[3]Du phong'!$C$10</definedName>
    <definedName name="CPDP_GDP1">'[3]Du phong'!$C$58</definedName>
    <definedName name="CPDP_PS1">'[3]Du phong'!$C$15</definedName>
    <definedName name="CPMTCgxd">IF('[3]THCP xay dung'!D1=0,"C+CLM",IF('[3]THCP xay dung'!$D$12&lt;&gt;0,IF('[3]THCP xay dung'!E1&lt;&gt;0,"C*"&amp;'[3]THCP xay dung'!D1&amp;"*"&amp;'[3]THCP xay dung'!E1&amp;"+CLM","C*"&amp;'[3]THCP xay dung'!D1&amp;"+CLM"),IF('[3]THCP xay dung'!E1&lt;&gt;0,"C*"&amp;'[3]THCP xay dung'!D1&amp;"*"&amp;'[3]THCP xay dung'!E1,"C*"&amp;'[3]THCP xay dung'!D1)))</definedName>
    <definedName name="CPNCgxd">IF('[3]THCP xay dung'!D1=0,"B+CLNC",IF('[3]THCP xay dung'!$D$10&lt;&gt;0,IF('[3]THCP xay dung'!E1&lt;&gt;0,"B*"&amp;'[3]THCP xay dung'!D1&amp;"*"&amp;'[3]THCP xay dung'!E1&amp;"+CLNC","B*"&amp;'[3]THCP xay dung'!D1&amp;"+CLNC"),IF('[3]THCP xay dung'!E1&lt;&gt;0,"B*"&amp;'[3]THCP xay dung'!D1&amp;"*"&amp;'[3]THCP xay dung'!E1,"B*"&amp;'[3]THCP xay dung'!D1)))</definedName>
    <definedName name="ct" hidden="1">{"'Sheet1'!$L$16"}</definedName>
    <definedName name="ddd" hidden="1">{"'Sheet1'!$L$16"}</definedName>
    <definedName name="dddddd" hidden="1">{"Offgrid",#N/A,FALSE,"OFFGRID";"Region",#N/A,FALSE,"REGION";"Offgrid -2",#N/A,FALSE,"OFFGRID";"WTP",#N/A,FALSE,"WTP";"WTP -2",#N/A,FALSE,"WTP";"Project",#N/A,FALSE,"PROJECT";"Summary -2",#N/A,FALSE,"SUMMARY"}</definedName>
    <definedName name="dfghrt" hidden="1">{"'Sheet1'!$L$16"}</definedName>
    <definedName name="dien">[3]Ts!$N$79</definedName>
    <definedName name="diezel">[3]Ts!$N$78</definedName>
    <definedName name="DMNB" hidden="1">{"'Sheet1'!$L$16"}</definedName>
    <definedName name="Document_array">{"Book1"}</definedName>
    <definedName name="DTKT3" hidden="1">{"'Sheet1'!$L$16"}</definedName>
    <definedName name="DWPRICE" localSheetId="4" hidden="1">[5]Quantity!#REF!</definedName>
    <definedName name="DWPRICE" hidden="1">[5]Quantity!#REF!</definedName>
    <definedName name="fgn" hidden="1">{"'Sheet1'!$L$16"}</definedName>
    <definedName name="FiLL" localSheetId="4" hidden="1">#REF!</definedName>
    <definedName name="FiLL" hidden="1">#REF!</definedName>
    <definedName name="flist">[3]Ts!$BG$4:INDEX([3]Ts!$BG$4:$BG$34,COUNTIF([3]Ts!$BG$4:$BG$34,"?*"))</definedName>
    <definedName name="g" hidden="1">{"'Sheet1'!$L$16"}</definedName>
    <definedName name="GetColumn">"["&amp;COLUMN()&amp;"]"</definedName>
    <definedName name="ghj" hidden="1">{"'Sheet1'!$L$16"}</definedName>
    <definedName name="GKS">'[3]TMDT-All-in-one'!$R$12</definedName>
    <definedName name="GQLDA">'[3]TMDT-All-in-one'!$L$36</definedName>
    <definedName name="GTBtt">'[3]TMDT-All-in-one'!$L$25</definedName>
    <definedName name="GTTB">'[3]TMDT-All-in-one'!$R$8</definedName>
    <definedName name="GTTC">'[3]TMDT-All-in-one'!$R$7</definedName>
    <definedName name="GTTV">'[3]TMDT-All-in-one'!$R$9</definedName>
    <definedName name="GXDtt">'[3]TMDT-All-in-one'!$L$18</definedName>
    <definedName name="h" hidden="1">{"'Sheet1'!$L$16"}</definedName>
    <definedName name="hah" hidden="1">{"'Sheet1'!$L$16"}</definedName>
    <definedName name="haq" hidden="1">{"'Sheet1'!$L$16"}</definedName>
    <definedName name="hhhhhu"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 hidden="1">{"'Sheet1'!$L$16"}</definedName>
    <definedName name="huy" hidden="1">{"'Sheet1'!$L$16"}</definedName>
    <definedName name="k" hidden="1">{"Offgrid",#N/A,FALSE,"OFFGRID";"Region",#N/A,FALSE,"REGION";"Offgrid -2",#N/A,FALSE,"OFFGRID";"WTP",#N/A,FALSE,"WTP";"WTP -2",#N/A,FALSE,"WTP";"Project",#N/A,FALSE,"PROJECT";"Summary -2",#N/A,FALSE,"SUMMARY"}</definedName>
    <definedName name="khang" hidden="1">{"'Sheet1'!$L$16"}</definedName>
    <definedName name="KLMT" hidden="1">{"'Sheet1'!$L$16"}</definedName>
    <definedName name="ksbn" hidden="1">{"'Sheet1'!$L$16"}</definedName>
    <definedName name="KSDA" hidden="1">{"'Sheet1'!$L$16"}</definedName>
    <definedName name="kshn" hidden="1">{"'Sheet1'!$L$16"}</definedName>
    <definedName name="ksls" hidden="1">{"'Sheet1'!$L$16"}</definedName>
    <definedName name="langson" hidden="1">{"'Sheet1'!$L$16"}</definedName>
    <definedName name="le" hidden="1">{"'Sheet1'!$L$16"}</definedName>
    <definedName name="lôa33BT5" hidden="1">{"'Sheet1'!$L$16"}</definedName>
    <definedName name="LoaiCongTrinh">'[3]TMDT-All-in-one'!$L$4</definedName>
    <definedName name="lon" hidden="1">{"'Sheet1'!$L$16"}</definedName>
    <definedName name="minh" hidden="1">{"'Sheet1'!$L$16"}</definedName>
    <definedName name="nam" hidden="1">{"'Sheet1'!$L$16"}</definedName>
    <definedName name="nhappppppppp" hidden="1">{"'Sheet1'!$L$16"}</definedName>
    <definedName name="oa" localSheetId="4" hidden="1">#REF!</definedName>
    <definedName name="oa" hidden="1">#REF!</definedName>
    <definedName name="PercentComplete" localSheetId="4">PercentCompleteBeyond*PeriodInPlan</definedName>
    <definedName name="PercentComplete">PercentCompleteBeyond*PeriodInPlan</definedName>
    <definedName name="phongve12KmTN" hidden="1">{"'Sheet1'!$L$16"}</definedName>
    <definedName name="phongve12KmTN1" hidden="1">{"'Sheet1'!$L$16"}</definedName>
    <definedName name="_xlnm.Print_Area" localSheetId="1">Bìa!$A$1:$J$29</definedName>
    <definedName name="_xlnm.Print_Area" localSheetId="8">'CP khác'!$A$1:$G$35</definedName>
    <definedName name="_xlnm.Print_Area" localSheetId="6">'CP qhsx+sdd'!$A$1:$E$14</definedName>
    <definedName name="_xlnm.Print_Area" localSheetId="4">KSĐH!$A$1:$H$16</definedName>
    <definedName name="_xlnm.Print_Area" localSheetId="7">'Lương CG'!$A$2:$K$14</definedName>
    <definedName name="_xlnm.Print_Area" localSheetId="2">'Thuyết minh'!$A$1:$H$26</definedName>
    <definedName name="_xlnm.Print_Area" localSheetId="5">'Thuyet minh QHSX+SDĐ'!$A$1:$H$54</definedName>
    <definedName name="_xlnm.Print_Area" localSheetId="3">'Tong hop '!$A$1:$J$23</definedName>
    <definedName name="_xlnm.Print_Area">#REF!</definedName>
    <definedName name="_xlnm.Print_Titles" localSheetId="4">KSĐH!$5:$5</definedName>
    <definedName name="_xlnm.Print_Titles" localSheetId="3">'Tong hop '!$4:$4</definedName>
    <definedName name="_xlnm.Print_Titles">#N/A</definedName>
    <definedName name="ptvtgiam" hidden="1">{"'Sheet1'!$L$16"}</definedName>
    <definedName name="quan" hidden="1">{"'Sheet1'!$L$16"}</definedName>
    <definedName name="Roundabout2030" hidden="1">{"'Sheet1'!$L$16"}</definedName>
    <definedName name="s" hidden="1">{"'Sheet1'!$L$16"}</definedName>
    <definedName name="ssssssss" hidden="1">{"Offgrid",#N/A,FALSE,"OFFGRID";"Region",#N/A,FALSE,"REGION";"Offgrid -2",#N/A,FALSE,"OFFGRID";"WTP",#N/A,FALSE,"WTP";"WTP -2",#N/A,FALSE,"WTP";"Project",#N/A,FALSE,"PROJECT";"Summary -2",#N/A,FALSE,"SUMMARY"}</definedName>
    <definedName name="TamdanTB" hidden="1">{"'Sheet1'!$L$16"}</definedName>
    <definedName name="TaxTV">10%</definedName>
    <definedName name="TaxXL">5%</definedName>
    <definedName name="TH7SP" hidden="1">{"'Sheet1'!$L$16"}</definedName>
    <definedName name="Thang" hidden="1">{"'Sheet1'!$L$16"}</definedName>
    <definedName name="THCP_NC">'[3]THCP xay dung'!$D$44</definedName>
    <definedName name="THCP_T">'[3]THCP xay dung'!$D$46</definedName>
    <definedName name="Thepsan" hidden="1">{"'Sheet1'!$L$16"}</definedName>
    <definedName name="thepsan2" hidden="1">{"'Sheet1'!$L$16"}</definedName>
    <definedName name="THKP" hidden="1">{"'Sheet1'!$L$16"}</definedName>
    <definedName name="THKP7YT" hidden="1">{"'Sheet1'!$L$16"}</definedName>
    <definedName name="THLD_C">'[6]THCP Lap dat'!$D$18</definedName>
    <definedName name="THLD_CPDP">'[6]THCP Lap dat'!$D$23</definedName>
    <definedName name="THLD_hsCPDP">'[6]THCP Lap dat'!$F$23</definedName>
    <definedName name="THLD_hsGTGT">'[6]THCP Lap dat'!$F$21</definedName>
    <definedName name="THLD_hsTL">'[6]THCP Lap dat'!$F$19</definedName>
    <definedName name="THLD_M">'[6]THCP Lap dat'!$D$16</definedName>
    <definedName name="THLD_NC">'[6]THCP Lap dat'!$D$15</definedName>
    <definedName name="THLD_TL">'[6]THCP Lap dat'!$D$19</definedName>
    <definedName name="THLD_VL">'[6]THCP Lap dat'!$D$14</definedName>
    <definedName name="thu" hidden="1">{"'Sheet1'!$L$16"}</definedName>
    <definedName name="thuû" hidden="1">{"'Sheet1'!$L$16"}</definedName>
    <definedName name="TL_BCNCKT">[3]DMTL!$T$49</definedName>
    <definedName name="TL_BCNCTKT1">[3]DMTL!$T$39</definedName>
    <definedName name="TL_GSTB">[3]DMTL!$T$254</definedName>
    <definedName name="TL_GSXD">[3]DMTL!$T$244</definedName>
    <definedName name="TL_Ktoan">[3]DMTL!$T$276</definedName>
    <definedName name="TL_LDA_BCKTKT">[3]DMTL!$T$59</definedName>
    <definedName name="TL_PTDDTXD">[3]DMTL!$T$304</definedName>
    <definedName name="TL_PTDDTXD1">[3]DMTL!$T$324</definedName>
    <definedName name="TL_PTDTKKT">[3]DMTL!$T$295</definedName>
    <definedName name="TL_PTDTKKT1">[3]DMTL!$T$315</definedName>
    <definedName name="TL_QDV">[3]DMTL!$T$268</definedName>
    <definedName name="TL_TDDA">[3]DMTL!$T$281</definedName>
    <definedName name="TL_TKKT">[3]DMTL!$D$67</definedName>
    <definedName name="TL_TTHQKT">[3]DMTL!$T$189</definedName>
    <definedName name="TL_TTraDT">[3]DMTL!$T$209</definedName>
    <definedName name="TL_TTraQTV">[3]DMTL!$T$277</definedName>
    <definedName name="TL_TTraTK">[3]DMTL!$T$199</definedName>
    <definedName name="TMDT">'[3]TMDT-All-in-one'!$R$5</definedName>
    <definedName name="TMDTSLT">'[3]TMDT-All-in-one'!$R$6</definedName>
    <definedName name="TMDTTT">'[3]TMDT-All-in-one'!$R$4</definedName>
    <definedName name="TPLD_hsCPC">'[6]THCP Lap dat'!$F$18</definedName>
    <definedName name="TT_TTBCNCTKT1">[3]DMTL!$T$179</definedName>
    <definedName name="TVDT">'[3]TMDT-All-in-one'!$R$13</definedName>
    <definedName name="UKY" localSheetId="4" hidden="1">#REF!</definedName>
    <definedName name="UKY" hidden="1">#REF!</definedName>
    <definedName name="vcoto" hidden="1">{"'Sheet1'!$L$16"}</definedName>
    <definedName name="vgxghhj" hidden="1">{"'Sheet1'!$L$16"}</definedName>
    <definedName name="vvvvvvv" hidden="1">{#N/A,#N/A,FALSE,"Chi tiÆt"}</definedName>
    <definedName name="wrn.chi._.tiÆt." hidden="1">{#N/A,#N/A,FALSE,"Chi tiÆt"}</definedName>
    <definedName name="wrn.Report." hidden="1">{"Offgrid",#N/A,FALSE,"OFFGRID";"Region",#N/A,FALSE,"REGION";"Offgrid -2",#N/A,FALSE,"OFFGRID";"WTP",#N/A,FALSE,"WTP";"WTP -2",#N/A,FALSE,"WTP";"Project",#N/A,FALSE,"PROJECT";"Summary -2",#N/A,FALSE,"SUMMARY"}</definedName>
    <definedName name="wrnf.report" hidden="1">{"Offgrid",#N/A,FALSE,"OFFGRID";"Region",#N/A,FALSE,"REGION";"Offgrid -2",#N/A,FALSE,"OFFGRID";"WTP",#N/A,FALSE,"WTP";"WTP -2",#N/A,FALSE,"WTP";"Project",#N/A,FALSE,"PROJECT";"Summary -2",#N/A,FALSE,"SUMMARY"}</definedName>
    <definedName name="wwwwwww" hidden="1">{"Offgrid",#N/A,FALSE,"OFFGRID";"Region",#N/A,FALSE,"REGION";"Offgrid -2",#N/A,FALSE,"OFFGRID";"WTP",#N/A,FALSE,"WTP";"WTP -2",#N/A,FALSE,"WTP";"Project",#N/A,FALSE,"PROJECT";"Summary -2",#N/A,FALSE,"SUMMARY"}</definedName>
    <definedName name="xang">[3]Ts!$N$77</definedName>
    <definedName name="xlttbninh" hidden="1">{"'Sheet1'!$L$16"}</definedName>
    <definedName name="Z_B6D82DE0_6701_11DA_9820_00304F1E4471_.wvu.Cols" localSheetId="4" hidden="1">#REF!</definedName>
    <definedName name="Z_B6D82DE0_6701_11DA_9820_00304F1E4471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19" l="1"/>
  <c r="I6" i="107"/>
  <c r="I16" i="107"/>
  <c r="F13" i="127" l="1"/>
  <c r="E13" i="127"/>
  <c r="F20" i="127" s="1"/>
  <c r="F12" i="127"/>
  <c r="E12" i="127"/>
  <c r="F11" i="127"/>
  <c r="E11" i="127"/>
  <c r="B11" i="127"/>
  <c r="F10" i="127"/>
  <c r="E10" i="127"/>
  <c r="F9" i="127"/>
  <c r="E9" i="127"/>
  <c r="G9" i="127" s="1"/>
  <c r="B9" i="127"/>
  <c r="F8" i="127"/>
  <c r="E8" i="127"/>
  <c r="G7" i="127"/>
  <c r="G6" i="127"/>
  <c r="G12" i="127" l="1"/>
  <c r="G14" i="127" s="1"/>
  <c r="G8" i="127"/>
  <c r="G11" i="127"/>
  <c r="G13" i="127"/>
  <c r="G10" i="127"/>
  <c r="G15" i="127" l="1"/>
  <c r="G16" i="127" s="1"/>
  <c r="I5" i="107" s="1"/>
  <c r="I13" i="126" l="1"/>
  <c r="E12" i="126"/>
  <c r="J11" i="126"/>
  <c r="J10" i="126"/>
  <c r="J9" i="126"/>
  <c r="H18" i="126" l="1"/>
  <c r="I4" i="126"/>
  <c r="I5" i="126" s="1"/>
  <c r="I6" i="126" s="1"/>
  <c r="I7" i="126" l="1"/>
  <c r="H9" i="126" s="1"/>
  <c r="H8" i="126"/>
  <c r="A2" i="116"/>
  <c r="K6" i="122"/>
  <c r="K5" i="122"/>
  <c r="J3" i="122"/>
  <c r="A6" i="107"/>
  <c r="A9" i="107" s="1"/>
  <c r="A10" i="107" s="1"/>
  <c r="A11" i="107" l="1"/>
  <c r="A2" i="107"/>
  <c r="A2" i="127" s="1"/>
  <c r="B26" i="125"/>
  <c r="A12" i="107" l="1"/>
  <c r="A13" i="107" l="1"/>
  <c r="A14" i="107" l="1"/>
  <c r="A15" i="107" s="1"/>
  <c r="A16" i="107" s="1"/>
  <c r="P52" i="123"/>
  <c r="R52" i="123" s="1"/>
  <c r="N44" i="123"/>
  <c r="N45" i="123" s="1"/>
  <c r="L44" i="123"/>
  <c r="M44" i="123" s="1"/>
  <c r="M46" i="123" s="1"/>
  <c r="N36" i="123"/>
  <c r="O36" i="123" s="1"/>
  <c r="N28" i="123"/>
  <c r="O28" i="123" s="1"/>
  <c r="O12" i="123"/>
  <c r="Q12" i="123" s="1"/>
  <c r="Q14" i="123" s="1"/>
  <c r="E5" i="123"/>
  <c r="O20" i="123" s="1"/>
  <c r="P28" i="123" l="1"/>
  <c r="P29" i="123" s="1"/>
  <c r="P12" i="123"/>
  <c r="P14" i="123" s="1"/>
  <c r="R54" i="123"/>
  <c r="R53" i="123"/>
  <c r="Q20" i="123"/>
  <c r="P20" i="123"/>
  <c r="O38" i="123"/>
  <c r="O37" i="123"/>
  <c r="O30" i="123"/>
  <c r="P30" i="123"/>
  <c r="N46" i="123"/>
  <c r="L46" i="123" s="1"/>
  <c r="O29" i="123"/>
  <c r="N29" i="123" s="1"/>
  <c r="M45" i="123"/>
  <c r="Q52" i="123"/>
  <c r="Q13" i="123"/>
  <c r="P36" i="123"/>
  <c r="P37" i="123" s="1"/>
  <c r="P38" i="123" s="1"/>
  <c r="L45" i="123"/>
  <c r="N30" i="123" l="1"/>
  <c r="O14" i="123"/>
  <c r="P13" i="123"/>
  <c r="O13" i="123" s="1"/>
  <c r="N37" i="123"/>
  <c r="Q21" i="123"/>
  <c r="Q22" i="123"/>
  <c r="O22" i="123" s="1"/>
  <c r="N38" i="123"/>
  <c r="Q53" i="123"/>
  <c r="P53" i="123"/>
  <c r="Q54" i="123"/>
  <c r="P54" i="123" s="1"/>
  <c r="P21" i="123"/>
  <c r="O21" i="123"/>
  <c r="F7" i="107" s="1"/>
  <c r="P22" i="123"/>
  <c r="H17" i="122" l="1"/>
  <c r="I4" i="122"/>
  <c r="I5" i="122" s="1"/>
  <c r="I6" i="122" s="1"/>
  <c r="I7" i="122" s="1"/>
  <c r="I8" i="122" s="1"/>
  <c r="I9" i="122" s="1"/>
  <c r="I10" i="122" s="1"/>
  <c r="I11" i="122" s="1"/>
  <c r="I12" i="122" s="1"/>
  <c r="I13" i="122" s="1"/>
  <c r="I15" i="122" s="1"/>
  <c r="I16" i="122" s="1"/>
  <c r="I17" i="122" l="1"/>
  <c r="I18" i="122" s="1"/>
  <c r="I19" i="122" s="1"/>
  <c r="I20" i="122" s="1"/>
  <c r="I21" i="122" s="1"/>
  <c r="I22" i="122" s="1"/>
  <c r="I23" i="122" s="1"/>
  <c r="I24" i="122" s="1"/>
  <c r="I25" i="122" s="1"/>
  <c r="I26" i="122" s="1"/>
  <c r="I27" i="122" s="1"/>
  <c r="D16" i="119" l="1"/>
  <c r="D6" i="119" l="1"/>
  <c r="F19" i="107" l="1"/>
  <c r="H110" i="123"/>
  <c r="F18" i="107"/>
  <c r="F17" i="107"/>
  <c r="I17" i="107"/>
  <c r="D10" i="119"/>
  <c r="D9" i="119"/>
  <c r="D8" i="118"/>
  <c r="D15" i="119"/>
  <c r="D14" i="119"/>
  <c r="D13" i="119"/>
  <c r="D11" i="119"/>
  <c r="D5" i="119"/>
  <c r="F15" i="118"/>
  <c r="F14" i="118"/>
  <c r="F13" i="118"/>
  <c r="D12" i="118"/>
  <c r="F12" i="118" s="1"/>
  <c r="F11" i="118"/>
  <c r="F9" i="118"/>
  <c r="F8" i="118"/>
  <c r="F7" i="118"/>
  <c r="J110" i="123" l="1"/>
  <c r="J111" i="123" s="1"/>
  <c r="I110" i="123"/>
  <c r="D17" i="119"/>
  <c r="I14" i="107" s="1"/>
  <c r="F16" i="118"/>
  <c r="I11" i="114"/>
  <c r="K11" i="114" s="1"/>
  <c r="I111" i="123" l="1"/>
  <c r="H111" i="123" s="1"/>
  <c r="D18" i="107" s="1"/>
  <c r="I18" i="107" s="1"/>
  <c r="I19" i="107" s="1"/>
  <c r="I9" i="114"/>
  <c r="K9" i="114" s="1"/>
  <c r="I10" i="114"/>
  <c r="K10" i="114" s="1"/>
  <c r="I12" i="114"/>
  <c r="K12" i="114" s="1"/>
  <c r="I13" i="114"/>
  <c r="K13" i="114" s="1"/>
  <c r="F34" i="115"/>
  <c r="F32" i="115"/>
  <c r="F31" i="115"/>
  <c r="D29" i="115"/>
  <c r="F29" i="115" s="1"/>
  <c r="D28" i="115"/>
  <c r="F28" i="115" s="1"/>
  <c r="F26" i="115"/>
  <c r="F25" i="115"/>
  <c r="F23" i="115"/>
  <c r="F21" i="115"/>
  <c r="F20" i="115"/>
  <c r="D18" i="115"/>
  <c r="F18" i="115" s="1"/>
  <c r="D17" i="115"/>
  <c r="F17" i="115" s="1"/>
  <c r="F15" i="115"/>
  <c r="F14" i="115"/>
  <c r="F12" i="115"/>
  <c r="F9" i="115"/>
  <c r="E7" i="115"/>
  <c r="F7" i="115" s="1"/>
  <c r="E6" i="115"/>
  <c r="F6" i="115" s="1"/>
  <c r="A2" i="115"/>
  <c r="J14" i="114"/>
  <c r="M9" i="114"/>
  <c r="N8" i="114"/>
  <c r="A3" i="114"/>
  <c r="F35" i="115" l="1"/>
  <c r="D10" i="113" s="1"/>
  <c r="K14" i="114"/>
  <c r="D8" i="113" s="1"/>
  <c r="D9" i="113" l="1"/>
  <c r="D11" i="113" s="1"/>
  <c r="D12" i="113" s="1"/>
  <c r="D13" i="113" l="1"/>
  <c r="D14" i="113" s="1"/>
  <c r="I7" i="107"/>
  <c r="D15" i="113" l="1"/>
  <c r="I8" i="107"/>
  <c r="C6" i="123" l="1"/>
  <c r="K68" i="123" s="1"/>
  <c r="F12" i="107"/>
  <c r="F11" i="107"/>
  <c r="F15" i="107"/>
  <c r="K89" i="123" l="1"/>
  <c r="L89" i="123" s="1"/>
  <c r="I15" i="107"/>
  <c r="C7" i="123" s="1"/>
  <c r="J103" i="123" s="1"/>
  <c r="L68" i="123"/>
  <c r="M68" i="123"/>
  <c r="M69" i="123" s="1"/>
  <c r="M89" i="123" l="1"/>
  <c r="M90" i="123" s="1"/>
  <c r="L90" i="123"/>
  <c r="L69" i="123"/>
  <c r="K69" i="123" s="1"/>
  <c r="D12" i="107" s="1"/>
  <c r="I12" i="107" s="1"/>
  <c r="K103" i="123"/>
  <c r="L103" i="123"/>
  <c r="L104" i="123" s="1"/>
  <c r="I13" i="107"/>
  <c r="K90" i="123" l="1"/>
  <c r="D11" i="107" s="1"/>
  <c r="I11" i="107" s="1"/>
  <c r="I20" i="107" s="1"/>
  <c r="K104" i="123"/>
  <c r="J104" i="123" s="1"/>
  <c r="I21" i="107" l="1"/>
  <c r="C25" i="125" l="1"/>
  <c r="I14" i="126" l="1"/>
  <c r="I16" i="126" s="1"/>
  <c r="I17" i="126" s="1"/>
  <c r="I18" i="126" s="1"/>
  <c r="I19" i="126" s="1"/>
  <c r="I20" i="126" s="1"/>
  <c r="I21" i="126" s="1"/>
  <c r="I22" i="126" s="1"/>
  <c r="I23" i="126" s="1"/>
  <c r="I24" i="126" s="1"/>
  <c r="I25" i="126" s="1"/>
  <c r="I26" i="126" s="1"/>
  <c r="I27" i="126" s="1"/>
  <c r="I28" i="126" s="1"/>
</calcChain>
</file>

<file path=xl/sharedStrings.xml><?xml version="1.0" encoding="utf-8"?>
<sst xmlns="http://schemas.openxmlformats.org/spreadsheetml/2006/main" count="836" uniqueCount="473">
  <si>
    <t>TT</t>
  </si>
  <si>
    <t>Cộng</t>
  </si>
  <si>
    <t>Đơn vị tính: VND</t>
  </si>
  <si>
    <t>Khối lượng</t>
  </si>
  <si>
    <t>Diễn giải</t>
  </si>
  <si>
    <t>Mẫu số 12.1</t>
  </si>
  <si>
    <t>Ghi chu</t>
  </si>
  <si>
    <t>(3)</t>
  </si>
  <si>
    <t>STT</t>
  </si>
  <si>
    <t>Chi phí chuyên gia</t>
  </si>
  <si>
    <t>Năm TN</t>
  </si>
  <si>
    <t>Name</t>
  </si>
  <si>
    <t>GIÁ TRỊ TÍNH THEO 
(VND)</t>
  </si>
  <si>
    <t>LÀM TRÒN:</t>
  </si>
  <si>
    <t>Số năm kinh nghiệm</t>
  </si>
  <si>
    <t>GHI CHÚ</t>
  </si>
  <si>
    <t xml:space="preserve">NỘI DUNG CHI PHÍ </t>
  </si>
  <si>
    <t>(1)</t>
  </si>
  <si>
    <t>(2)</t>
  </si>
  <si>
    <t>(3.1)</t>
  </si>
  <si>
    <t>(3.2)</t>
  </si>
  <si>
    <t>Thù lao cho 
chuyên gia
(5) x(6)</t>
  </si>
  <si>
    <t>Vị trí dự kiến</t>
  </si>
  <si>
    <t>Chuyên gia 1</t>
  </si>
  <si>
    <t>Chuyên gia 2</t>
  </si>
  <si>
    <t>Chuyên gia
 thực hiện</t>
  </si>
  <si>
    <t>Năm kinh nghiệm</t>
  </si>
  <si>
    <t xml:space="preserve">Lương/ tháng </t>
  </si>
  <si>
    <t>Lương/ngày</t>
  </si>
  <si>
    <t>Bằng chữ: Bảy mươi tư triệu, tám trăm năm mươi lăm nghìn đồng chẵn.</t>
  </si>
  <si>
    <t>Chi phí khác</t>
  </si>
  <si>
    <t xml:space="preserve">TỔNG HỢP DỰ TOÁN CHI PHÍ </t>
  </si>
  <si>
    <t>cái</t>
  </si>
  <si>
    <t>Chuyên gia 3</t>
  </si>
  <si>
    <t>Chuyên gia 4</t>
  </si>
  <si>
    <t>Chủ nhiệm đồ án quy hoạch</t>
  </si>
  <si>
    <t>Căn cứ lập dự toán:</t>
  </si>
  <si>
    <t xml:space="preserve"> - Thông tư 17/2010/TT-BXD ngày 30/09/2010 v/v Hướng dẫn xác định, quản lý chi phí quy hoạch xây dựng và quy hoạch đô thị;</t>
  </si>
  <si>
    <t>Chuyên gia 5</t>
  </si>
  <si>
    <t xml:space="preserve"> - Thông tư 02/2015/TT-BLĐTBXH ngày 12/01/2015 v/v Quy định mức lương đối với chuyên gia tư vấn trong nước làm cơ sở dự toán gói thầu cung cấp dịch vụ tư vấn áp dụng hình thức hợp đồng theo thời gian sử dụng vốn nhà nước.</t>
  </si>
  <si>
    <t>KÝ HIỆU</t>
  </si>
  <si>
    <t>CÁCH TÍNH</t>
  </si>
  <si>
    <t>G2</t>
  </si>
  <si>
    <t>G3</t>
  </si>
  <si>
    <t>G</t>
  </si>
  <si>
    <t>Ghi chú:</t>
  </si>
  <si>
    <t>Dự toán chi tiết</t>
  </si>
  <si>
    <t xml:space="preserve"> - Chi phí mua USB 32Gb (Sandisk SDCZ71 Cruzer Force hoặc tương đương)</t>
  </si>
  <si>
    <t>CỘNG HOÀ XÃ HỘI CHỦ NGHĨA VIỆT NAM</t>
  </si>
  <si>
    <t>--------***-------</t>
  </si>
  <si>
    <t>CỘNG HÒA XÃ HỘI CHỦ NGHĨA VIỆT NAM</t>
  </si>
  <si>
    <t>Độc lập - Tự do - Hạnh phúc</t>
  </si>
  <si>
    <t>B¾c ninh, 5/2007</t>
  </si>
  <si>
    <t xml:space="preserve">DỰ TOÁN CHI PHÍ </t>
  </si>
  <si>
    <t>THUYẾT MINH DỰ TOÁN</t>
  </si>
  <si>
    <t>G6</t>
  </si>
  <si>
    <t>G7</t>
  </si>
  <si>
    <t>Chi phí in ấn, pho to văn phòng phẩm</t>
  </si>
  <si>
    <t xml:space="preserve">Chi phí in ấn, pho to  </t>
  </si>
  <si>
    <t>A0</t>
  </si>
  <si>
    <t>A3</t>
  </si>
  <si>
    <t>A4</t>
  </si>
  <si>
    <t>trang</t>
  </si>
  <si>
    <t>bộ</t>
  </si>
  <si>
    <t>In nộp bài</t>
  </si>
  <si>
    <t>Pho to nộp bài (10 bộ):</t>
  </si>
  <si>
    <t>1.1</t>
  </si>
  <si>
    <t>1.2</t>
  </si>
  <si>
    <t>I. Cơ sở lập dự toán:</t>
  </si>
  <si>
    <t>Đóng quyển nộp bài (10 bộ):</t>
  </si>
  <si>
    <t>G8</t>
  </si>
  <si>
    <t>Ghi chú</t>
  </si>
  <si>
    <t xml:space="preserve">Chi phí lập nhiệm vụ quy hoạch </t>
  </si>
  <si>
    <t>ĐƠN VỊ LẬP</t>
  </si>
  <si>
    <t xml:space="preserve"> - Chi phí lập quy hoạch sản xuất và quy hoạch sử dụng đất của xã nông thôn</t>
  </si>
  <si>
    <t>G5</t>
  </si>
  <si>
    <t>DIỄN GIẢI</t>
  </si>
  <si>
    <t>Xem bảng chi tiết B2</t>
  </si>
  <si>
    <t>Ccg</t>
  </si>
  <si>
    <t>Chi phí quản lý</t>
  </si>
  <si>
    <t>55% x Ccg</t>
  </si>
  <si>
    <t>Cql</t>
  </si>
  <si>
    <t>Xem bảng chi tiết B3</t>
  </si>
  <si>
    <t>Ck</t>
  </si>
  <si>
    <t xml:space="preserve">Thu nhập chịu thuế tính trước </t>
  </si>
  <si>
    <t>6% x (Ccg+Cql+Ck)</t>
  </si>
  <si>
    <t>TN</t>
  </si>
  <si>
    <t xml:space="preserve">Thuế VAT </t>
  </si>
  <si>
    <t>VAT</t>
  </si>
  <si>
    <t>Tổng cộng</t>
  </si>
  <si>
    <t>Ccg+Cql+Ck+TN+VAT</t>
  </si>
  <si>
    <t>LÀM TRÒN</t>
  </si>
  <si>
    <t>(4)</t>
  </si>
  <si>
    <t>(5) = (3) x (4)</t>
  </si>
  <si>
    <t>Chủ trì thiết kế kiến trúc</t>
  </si>
  <si>
    <t>Chuyên gia thiết kế kiến trúc</t>
  </si>
  <si>
    <t>Chủ trì thiết kế bộ môn giao thông, san nền</t>
  </si>
  <si>
    <t>Chuyên gia thiết kế bộ môn giao thông, san nền</t>
  </si>
  <si>
    <t>Khấu hao thiết bị văn phòng</t>
  </si>
  <si>
    <t>Máy tính (1 tháng x 5 máy x 9.832.848đ/máy/5 năm/12 tháng)</t>
  </si>
  <si>
    <t>máy</t>
  </si>
  <si>
    <t>Máy in (1 tháng x 1 máy x 5.391.000đ/máy/5 năm/12 tháng)</t>
  </si>
  <si>
    <t>2.1</t>
  </si>
  <si>
    <t>tháng</t>
  </si>
  <si>
    <t>2.2</t>
  </si>
  <si>
    <t>In trình họp (3 bộ)</t>
  </si>
  <si>
    <t xml:space="preserve"> - In đen trắng (1 bộ)</t>
  </si>
  <si>
    <t>Pho to trình họp (3 bộ):</t>
  </si>
  <si>
    <t>Đóng quyển nộp bài (3 bộ):</t>
  </si>
  <si>
    <t>Chi phí văn phòng phẩm</t>
  </si>
  <si>
    <t>G9</t>
  </si>
  <si>
    <t xml:space="preserve"> 1. Chủ nhiệm đồ án quy hoạch: 01 người</t>
  </si>
  <si>
    <t xml:space="preserve"> - Nội dung công việc thực hiện: </t>
  </si>
  <si>
    <t xml:space="preserve"> + Khảo sát hiện trạng và sưu tầm tài liệu;</t>
  </si>
  <si>
    <t xml:space="preserve"> + Làm việc với các sở ban ngành liên quan đến khu vực lập quy hoạch, Thu thập các tài liệu, đánh giá các dự án, đồ án quy hoạch có liên quan</t>
  </si>
  <si>
    <t>tới khu vực nghiên cứu;</t>
  </si>
  <si>
    <t xml:space="preserve"> + Rà soát kiểm tra các tài liệu nhằm bảo đảm đúng tiêu chuẩn và chất lượng quy định của từng bộ môn; </t>
  </si>
  <si>
    <t xml:space="preserve"> + Xây dựng ý tưởng lồng ghép, khớp nối quy hoạch; </t>
  </si>
  <si>
    <t xml:space="preserve"> + Kiểm tra, chỉnh sửa thuyết minh, báo cáo và bản vẽ của từng bộ môn; </t>
  </si>
  <si>
    <t xml:space="preserve"> + Tổng hợp thuyết minh, bản vẽ, dự thảo các văn bản liên quan để phục vụ báo cáo và hồ sơ trình thẩm định, phê duyệt.</t>
  </si>
  <si>
    <t xml:space="preserve"> + Biên tập hồ sơ, viết thuyết minh báo cáo: Xây dựng kế hoạch triển khai;</t>
  </si>
  <si>
    <t xml:space="preserve"> + Khảo sát hiện trạng và sưu tầm tài liệu: Khảo sát hiện trạng; </t>
  </si>
  <si>
    <t xml:space="preserve"> + Làm việc với các sở ban ngành liên quan đến khu vực lập quy hoạch, Thu thập các tài liệu, đánh giá các dự án, đồ án quy hoạch có liên quan tới </t>
  </si>
  <si>
    <t>khu vực nghiên cứu;</t>
  </si>
  <si>
    <t xml:space="preserve"> + Biên tập hồ sơ, ghép nối quy hoạch, viết thuyết minh báo cáo: Xây dựng kế hoạch triển khai; </t>
  </si>
  <si>
    <t xml:space="preserve"> + Rà soát kiểm tra các tài liệu nhằm bảo đảm đúng tiêu chuẩn và chất lượng quy định của từng bộ môn, lập bản vẽ; </t>
  </si>
  <si>
    <t xml:space="preserve"> + Xây dựng ý tưởng lồng ghép, khớp nối quy hoạch, hoàn thiện bản vẽ; </t>
  </si>
  <si>
    <t xml:space="preserve"> + Viết thuyết minh, báo cáo phần quy hoạch.</t>
  </si>
  <si>
    <t xml:space="preserve"> + Khảo sát hiện trạng và sưu tầm tài liệu: </t>
  </si>
  <si>
    <t xml:space="preserve"> + Lập bản vẽ và viết thuyết minh phần quy hoạch theo  các tài liệu và ý tưởng được Chủ trì bộ môn thông qua;</t>
  </si>
  <si>
    <t xml:space="preserve"> + Rà soát kiểm tra các tài liệu nhằm bảo đảm đúng tiêu chuẩn và chất lượng quy định của từng bộ môn. Xây dựng ý tưởng, </t>
  </si>
  <si>
    <t>khớp nối với các bộ môn khác;</t>
  </si>
  <si>
    <t xml:space="preserve"> + Tổng hợp thuyết minh, bản vẽ phần giao thông san nền trình Chủ nhiệm đồ án để ghép hồ sơ.</t>
  </si>
  <si>
    <t xml:space="preserve"> + Lập bản vẽ và viết thuyết minh phần giao thông san nền theo các tài liệu và ý tưởng được Chủ trì bộ môn thông qua;</t>
  </si>
  <si>
    <t>2. Chủ trì thiết kế kiến trúc: 01 người</t>
  </si>
  <si>
    <t>3. Chuyên gia thiết kế kiến trúc: 01 người</t>
  </si>
  <si>
    <t xml:space="preserve"> + Chỉnh sửa và hoàn thiện bản vẽ, thuyết minh phần quy hoạch sản xuất và quy hoạch sử dụng đất.</t>
  </si>
  <si>
    <t>4. Chủ trì thiết kế bộ môn giao thông, san nền: 01 người</t>
  </si>
  <si>
    <t>5. Chuyên gia thiết kế bộ môn giao thông, san nền: 01 người</t>
  </si>
  <si>
    <t xml:space="preserve"> + Kiểm tra, chỉnh sửa bản vẽ, thuyết minh phần quy hoạch sản xuất và quy hoạch sử dụng đất; </t>
  </si>
  <si>
    <t>Chi phí lập hồ sơ quy hoạch theo hệ thống thông tin địa lý (GIS)</t>
  </si>
  <si>
    <t>II. Giá trị tổng dự toán:</t>
  </si>
  <si>
    <t>I.Khối lượng, công việc chuyên gia tính toán trong dự toán:</t>
  </si>
  <si>
    <t>G1</t>
  </si>
  <si>
    <t>Xem dự toán chi tiết</t>
  </si>
  <si>
    <t xml:space="preserve"> - Chi phí lập nhiệm vụ khảo sát</t>
  </si>
  <si>
    <t xml:space="preserve"> - Chi phí giám sát công tác khảo sát</t>
  </si>
  <si>
    <t>G10</t>
  </si>
  <si>
    <t>Lương chuyên gia
Theo Thông tư 004/2025/TT-BNV ngày 07/5/2025</t>
  </si>
  <si>
    <t>&lt;=5 năm</t>
  </si>
  <si>
    <t>(3.3)=(3,2)/26</t>
  </si>
  <si>
    <t>Số ngày
làm việc</t>
  </si>
  <si>
    <t xml:space="preserve"> - Tiến độ thực hiện: 02 ngày</t>
  </si>
  <si>
    <t>Nội dung công việc</t>
  </si>
  <si>
    <t>ĐVT</t>
  </si>
  <si>
    <t>Đơn giá</t>
  </si>
  <si>
    <t>Thành tiền</t>
  </si>
  <si>
    <t>Theo báo giá của đơn vị cung ứng</t>
  </si>
  <si>
    <t>Thành lập BĐA vệ tinh</t>
  </si>
  <si>
    <t>Chi phí mua và cập nhập bản đồ địa hình tỷ lệ 1/10.000</t>
  </si>
  <si>
    <t>8% x (Ccg+Cql+Ck+TN)</t>
  </si>
  <si>
    <t>Chi phí công bố quy hoạch</t>
  </si>
  <si>
    <t>Chi phí tổ chức lấy ý kiến của cơ quan quản lý nhà nước, tổ chức, chuyên gia và cộng đồng cư dân có liên quan</t>
  </si>
  <si>
    <t>Khoản mục chi phí</t>
  </si>
  <si>
    <t>Giá trị (đồng)</t>
  </si>
  <si>
    <t>Đơn vị</t>
  </si>
  <si>
    <t>Chi phí in ấn hồ sơ phục vụ lấy ý kiến (1 buổi)</t>
  </si>
  <si>
    <t>a</t>
  </si>
  <si>
    <t>Thuyết minh</t>
  </si>
  <si>
    <t xml:space="preserve"> - Đóng quyển A4 (5 bộ)</t>
  </si>
  <si>
    <t>b</t>
  </si>
  <si>
    <t>Bản vẽ đen trắng</t>
  </si>
  <si>
    <t xml:space="preserve"> - Photo đen trắng (5 bộ x 20 trang)</t>
  </si>
  <si>
    <t xml:space="preserve"> - Đóng quyển A3 (5 bộ)</t>
  </si>
  <si>
    <t>Chi phí in hồ sơ A0 nét màu phục vụ công tác chăng treo bản vẽ trong 30 ngày</t>
  </si>
  <si>
    <t>In phát tờ rơi (In màu)</t>
  </si>
  <si>
    <t>BẢNG 4: CHI PHÍ CÔNG BỐ QUY HỌACH</t>
  </si>
  <si>
    <t>Giải trình</t>
  </si>
  <si>
    <t>Vận dụng Thông tư số
03/2023/TT-BTC</t>
  </si>
  <si>
    <t>Đăng tin bài về việc công bố QH dự kiến 20 người</t>
  </si>
  <si>
    <t>20 người x 100.000đ/ng</t>
  </si>
  <si>
    <t>01 đài truyền hình và 08 cơ quan báo chí (báo viết + báo mạng)</t>
  </si>
  <si>
    <t>Giải khát giữa giờ</t>
  </si>
  <si>
    <t>Thông tư 12/2025/TT-BTC ngày 19/3/2025</t>
  </si>
  <si>
    <t>Chi phí in ấn hồ sơ phục vụ công bố QH</t>
  </si>
  <si>
    <t xml:space="preserve"> - In đen trắng A4</t>
  </si>
  <si>
    <t xml:space="preserve"> - Photo đen trắng A4</t>
  </si>
  <si>
    <t xml:space="preserve"> - Đóng quyển A4</t>
  </si>
  <si>
    <t>10 bộ x 20.000 đồng/quyển</t>
  </si>
  <si>
    <t xml:space="preserve"> - In bản vẽ A3 </t>
  </si>
  <si>
    <t>20 trang x 1,200 đồng/trang</t>
  </si>
  <si>
    <t xml:space="preserve"> - Photo đen trắng A3</t>
  </si>
  <si>
    <t>10 bộ x 20 trang x 600 đồng/trang</t>
  </si>
  <si>
    <t xml:space="preserve"> - Đóng quyển A3</t>
  </si>
  <si>
    <t>10 bộ x 30.000 đồng/bộ</t>
  </si>
  <si>
    <t>Hồ sơ bản vẽ treo báo cáo</t>
  </si>
  <si>
    <t>01 bộ hồ sơ bản vẽ treo báo cáo in trên tấm dựng PVC khố A0</t>
  </si>
  <si>
    <t>CHI PHÍ TỔ CHỨC LẤY Ý KIẾN CỦA CƠ QUAN QUẢN LÝ NHÀ NƯỚC, TỔ CHỨC, CHUYÊN GIA VÀ CỘNG ĐỒNG CƯ DÂN CÓ LIÊN QUAN</t>
  </si>
  <si>
    <t xml:space="preserve"> - In đen trắng (200 trang)</t>
  </si>
  <si>
    <t xml:space="preserve"> - Photo đen trắng (5 bộ x 200 trang)</t>
  </si>
  <si>
    <t xml:space="preserve"> - In bản vẽ A3 (30 trang)</t>
  </si>
  <si>
    <t>200 trang x 600 đồng/trang</t>
  </si>
  <si>
    <t>10 bộ x 200 trang x 300 đồng/trang</t>
  </si>
  <si>
    <t>Thông tư 17/2025/TT-BXD ngày 30/6/2025</t>
  </si>
  <si>
    <t xml:space="preserve"> - Thuế giá trị gia tăng, hệ số: 1,08</t>
  </si>
  <si>
    <t>&gt;5 năm</t>
  </si>
  <si>
    <t xml:space="preserve"> - Tiến độ thực hiện: 03 ngày</t>
  </si>
  <si>
    <t>Thuế VAT (8%)</t>
  </si>
  <si>
    <t>ĐỊA ĐIỂM: XÃ TUẤN SƠN, TỈNH LẠNG SƠN</t>
  </si>
  <si>
    <t xml:space="preserve"> - Tiến độ thực hiện: 04 ngày</t>
  </si>
  <si>
    <t>60 người x 100.000đ/ng</t>
  </si>
  <si>
    <t>Đại biểu: Đại diện UBND TP, các Sở, ban, ngành, huyện, thị trấn dự kiến 60 đại biểu</t>
  </si>
  <si>
    <t>20QH x 100.000đ/pano</t>
  </si>
  <si>
    <t>QĐ số 1006/QĐ-UBND ngày 01/12/2025</t>
  </si>
  <si>
    <t>G12</t>
  </si>
  <si>
    <t>Nội dung thực hiện</t>
  </si>
  <si>
    <t xml:space="preserve">Thời gian thực hiện </t>
  </si>
  <si>
    <t xml:space="preserve">Thời gian hoàn thành </t>
  </si>
  <si>
    <t>Đơn vị thực hiện</t>
  </si>
  <si>
    <t>Đơn vị phối hợp thực hiện</t>
  </si>
  <si>
    <t>I</t>
  </si>
  <si>
    <t>Lập nhiệm vụ quy hoạch chung</t>
  </si>
  <si>
    <t>Bước 1</t>
  </si>
  <si>
    <t>Lập, thẩm định và phê duyệt dự toán chi phí lập nhiệm vụ quy hoạch</t>
  </si>
  <si>
    <t>5 ngày</t>
  </si>
  <si>
    <t>Phòng Kinh tế</t>
  </si>
  <si>
    <t>Bước 2</t>
  </si>
  <si>
    <t>Bước 3</t>
  </si>
  <si>
    <t>Lựa chọn đơn vị tư vấn lập nhiệm vụ quy hoạch và dự toán quy hoạch (theo quy định của Luật đấu thầu)</t>
  </si>
  <si>
    <t>2 ngày</t>
  </si>
  <si>
    <t>Bước 4</t>
  </si>
  <si>
    <t>Lập nhiệm vụ quy hoạch và dự toán quy hoạch</t>
  </si>
  <si>
    <t>30 ngày</t>
  </si>
  <si>
    <t>Phòng Kinh tế thuê tư vấn lập nhiệm vụ quy hoạch</t>
  </si>
  <si>
    <t>Bước 5</t>
  </si>
  <si>
    <t>Tổ chức lấy ý kiến các cơ quan quản lý nhà nước có liên quan</t>
  </si>
  <si>
    <t>7 ngày làm việc</t>
  </si>
  <si>
    <t>Bước 6</t>
  </si>
  <si>
    <t>Tổng hợp, tiếp thu, giải trình các ý kiến tham gia của các cơ quan quản lý nhà nước có liên quan, hoàn thiện hồ sơ nhiệm vụ quy hoạch</t>
  </si>
  <si>
    <t>7 ngày</t>
  </si>
  <si>
    <t>Đơn vị tư vấn lập nhiệm vụ quy hoạch</t>
  </si>
  <si>
    <t>Bước 7</t>
  </si>
  <si>
    <t>Trình thẩm định nhiệm vụ quy hoạch và dự toán quy hoạch</t>
  </si>
  <si>
    <t>Phòng Kinh tế và đơn vị tư vấn lập nhiệm vụ quy hoạch</t>
  </si>
  <si>
    <t>Bước 8</t>
  </si>
  <si>
    <t>Thẩm định nhiệm vụ quy hoạch và dự toán quy hoạch</t>
  </si>
  <si>
    <t>15 ngày</t>
  </si>
  <si>
    <t>Sở Xây dựng tỉnh Lạng Sơn</t>
  </si>
  <si>
    <t>Bước 9</t>
  </si>
  <si>
    <t>Họp Hội đồng thẩm định nhiệm vụ quy hoạch</t>
  </si>
  <si>
    <t>Hội đồng thẩm định quy hoạch tỉnh Lạng Sơn quy định tại khoản 3, Điều 40 Luật QHĐT&amp;NT</t>
  </si>
  <si>
    <t>Bước 10</t>
  </si>
  <si>
    <t>Phê duyệt Nhiệm vụ quy hoạch và dự toán quy hoạch</t>
  </si>
  <si>
    <t xml:space="preserve">UBND tỉnh Lạng Sơn </t>
  </si>
  <si>
    <t>II</t>
  </si>
  <si>
    <t>Lập quy hoạch chung</t>
  </si>
  <si>
    <t>Tổ chức lựa chọn đơn vị tư vấn khảo sát, lập quy hoạch, giám sát khảo sát ... (theo quy định của Luật Đấu thầu)</t>
  </si>
  <si>
    <t>Đơn vị tư vấn lựa chọn nhà thầu</t>
  </si>
  <si>
    <t>Khảo sát, đo vẽ, lập hồ sơ quy hoạch</t>
  </si>
  <si>
    <t>270 ngày</t>
  </si>
  <si>
    <t>Đơn vị tư vấn lập quy hoạch</t>
  </si>
  <si>
    <t>Tổ chức lấy ý kiến các cơ quan quản lý nhà nước, tổ chức và chuyên gia có liên quan</t>
  </si>
  <si>
    <t>Tổng hợp, tiếp thu, giải trình các ý kiến tham gia của các cơ quan quản lý nhà nước, tổ chức và chuyên gia có liên quan, hoàn thiện hồ sơ đồ án quy hoạch</t>
  </si>
  <si>
    <t>Lấy ý kiến cộng đồng dân cư</t>
  </si>
  <si>
    <t>Tiếp thu, hoàn thiện hồ sơ đồ án quy hoạch trình thẩm định</t>
  </si>
  <si>
    <t>10 ngày</t>
  </si>
  <si>
    <t>Trình thẩm định đồ án quy hoạch</t>
  </si>
  <si>
    <t>Thẩm định đồ án quy hoạch</t>
  </si>
  <si>
    <t>Sở Xây dựng</t>
  </si>
  <si>
    <t>Họp Hội đồng thẩm định đồ án quy hoạch</t>
  </si>
  <si>
    <t>Hội đồng thẩm định</t>
  </si>
  <si>
    <t>Bước 11</t>
  </si>
  <si>
    <t>Tổng hợp, tiếp thu và hoàn thiện hồ sơ trình phê duyệt đồ án quy hoạch</t>
  </si>
  <si>
    <t>Bước 12</t>
  </si>
  <si>
    <t>Phê duyệt đồ án quy hoạch</t>
  </si>
  <si>
    <t>UBND tỉnh Lạng Sơn</t>
  </si>
  <si>
    <t>Bước 13</t>
  </si>
  <si>
    <t>Công bố đồ án quy hoạch</t>
  </si>
  <si>
    <t>ĐỊNH MỨC CHI PHÍ QUY HOẠCH ĐÔ THỊ VÀ NÔNG THÔN</t>
  </si>
  <si>
    <t>(Thông tư số 17/2025/TT-BXD ngày 30/06/2025 của Bộ Xây dựng)</t>
  </si>
  <si>
    <t>- Quy mô diện tích</t>
  </si>
  <si>
    <t>ha</t>
  </si>
  <si>
    <t>người</t>
  </si>
  <si>
    <t>nghìn người</t>
  </si>
  <si>
    <t>- Chi phí lập quy hoạch đô thị và nông thôn</t>
  </si>
  <si>
    <t>triệu đồng</t>
  </si>
  <si>
    <t>- Chi phí gói thầu tư vấn</t>
  </si>
  <si>
    <t>tỷ đồng</t>
  </si>
  <si>
    <r>
      <rPr>
        <b/>
        <u/>
        <sz val="11"/>
        <color rgb="FF0000FF"/>
        <rFont val="Times New Roman"/>
        <family val="1"/>
      </rPr>
      <t>Bảng số 1</t>
    </r>
    <r>
      <rPr>
        <b/>
        <sz val="11"/>
        <color rgb="FF0000FF"/>
        <rFont val="Times New Roman"/>
        <family val="1"/>
      </rPr>
      <t>: Định mức chi phí lập nhiệm vụ, lập quy hoạch chung đô thị, khu vực được định hướng phát triển đô thị, đặc khu trong hệ thống đô thị</t>
    </r>
  </si>
  <si>
    <t>ĐVT: triệu đồng</t>
  </si>
  <si>
    <t>Nội dung</t>
  </si>
  <si>
    <t>Quy mô (ha)</t>
  </si>
  <si>
    <t>Nội suy</t>
  </si>
  <si>
    <t>Cận dưới</t>
  </si>
  <si>
    <t>Cận trên</t>
  </si>
  <si>
    <t>- Định mức chi phí lập quy hoạch</t>
  </si>
  <si>
    <t>- Định mức chi phí lập nhiệm vụ quy hoạch</t>
  </si>
  <si>
    <r>
      <rPr>
        <b/>
        <u/>
        <sz val="11"/>
        <color rgb="FF0000FF"/>
        <rFont val="Times New Roman"/>
        <family val="1"/>
      </rPr>
      <t>Bảng số 2</t>
    </r>
    <r>
      <rPr>
        <b/>
        <sz val="11"/>
        <color rgb="FF0000FF"/>
        <rFont val="Times New Roman"/>
        <family val="1"/>
      </rPr>
      <t>: Định mức chi phí lập nhiệm vụ, lập quy hoạch chung xã, đặc khu không thuộc hệ thống đô thị</t>
    </r>
  </si>
  <si>
    <t>Quy mô dân số (nghìn người)</t>
  </si>
  <si>
    <t>1.3</t>
  </si>
  <si>
    <r>
      <rPr>
        <b/>
        <u/>
        <sz val="11"/>
        <color rgb="FF0000FF"/>
        <rFont val="Times New Roman"/>
        <family val="1"/>
      </rPr>
      <t>Bảng số 3</t>
    </r>
    <r>
      <rPr>
        <b/>
        <sz val="11"/>
        <color rgb="FF0000FF"/>
        <rFont val="Times New Roman"/>
        <family val="1"/>
      </rPr>
      <t>: Định mức chi phí lập nhiệm vụ, lập quy hoạch chung khu kinh tế, khu du lịch quốc gia</t>
    </r>
  </si>
  <si>
    <t>1.4</t>
  </si>
  <si>
    <r>
      <rPr>
        <b/>
        <u/>
        <sz val="11"/>
        <color rgb="FF0000FF"/>
        <rFont val="Times New Roman"/>
        <family val="1"/>
      </rPr>
      <t>Bảng số 4</t>
    </r>
    <r>
      <rPr>
        <b/>
        <sz val="11"/>
        <color rgb="FF0000FF"/>
        <rFont val="Times New Roman"/>
        <family val="1"/>
      </rPr>
      <t>: Định mức chi phí lập nhiệm vụ, lập quy hoạch phân khu khu vực đô thị (tỷ lệ 1/2.000)</t>
    </r>
  </si>
  <si>
    <t>1.5</t>
  </si>
  <si>
    <r>
      <rPr>
        <b/>
        <u/>
        <sz val="11"/>
        <color rgb="FF0000FF"/>
        <rFont val="Times New Roman"/>
        <family val="1"/>
      </rPr>
      <t>Bảng số 5</t>
    </r>
    <r>
      <rPr>
        <b/>
        <sz val="11"/>
        <color rgb="FF0000FF"/>
        <rFont val="Times New Roman"/>
        <family val="1"/>
      </rPr>
      <t>: Định mức chi phí lập nhiệm vụ, lập quy hoạch phân khu khu công nghiệp, khu công nghệ cao, khu nông nghiệp ứng dụng công nghệ cao, khu lâm nghiệp ứng dụng công nghệ cao</t>
    </r>
  </si>
  <si>
    <t>1.6</t>
  </si>
  <si>
    <r>
      <rPr>
        <b/>
        <u/>
        <sz val="11"/>
        <color rgb="FF0000FF"/>
        <rFont val="Times New Roman"/>
        <family val="1"/>
      </rPr>
      <t>Bảng số 6</t>
    </r>
    <r>
      <rPr>
        <b/>
        <sz val="11"/>
        <color rgb="FF0000FF"/>
        <rFont val="Times New Roman"/>
        <family val="1"/>
      </rPr>
      <t>: Định mức chi phí lập nhiệm vụ, lập quy hoạch chi tiết khu vực đô thị, nông thôn và khu chức năng</t>
    </r>
  </si>
  <si>
    <t>1.7</t>
  </si>
  <si>
    <r>
      <rPr>
        <b/>
        <u/>
        <sz val="11"/>
        <color rgb="FF0000FF"/>
        <rFont val="Times New Roman"/>
        <family val="1"/>
      </rPr>
      <t>Bảng số 7</t>
    </r>
    <r>
      <rPr>
        <b/>
        <sz val="11"/>
        <color rgb="FF0000FF"/>
        <rFont val="Times New Roman"/>
        <family val="1"/>
      </rPr>
      <t>: Định mức chi phí lập nhiệm vụ, lập các quy hoạch chuyên ngành hạ tầng kỹ thuật đối với thành phố trực thuộc TW</t>
    </r>
  </si>
  <si>
    <t>ĐVT: Tỷ lệ %</t>
  </si>
  <si>
    <t>Loại quy hoạch</t>
  </si>
  <si>
    <t>Quy hoạch chuyên ngành giao thông</t>
  </si>
  <si>
    <t>Quy hoạch cấp nước</t>
  </si>
  <si>
    <t>Quy hoạch cao độ nền và thoát nước</t>
  </si>
  <si>
    <t>Quy hoạch quản lý chất thải rắn và nghĩa trang</t>
  </si>
  <si>
    <t>- Định mức chi phí lập quy hoạch so với định mức chi phí lập quy hoạch chung đô thị, khu vực được định hướng phát triển đô thị, đặc khu trong hệ thống đô thị</t>
  </si>
  <si>
    <t>- Định mức chi phí lập nhiệm vụ quy hoạch so với định mức chi phí lập quy hoạch chung đô thị, khu vực được định hướng phát triển đô thị, đặc khu trong hệ thống đô thị</t>
  </si>
  <si>
    <r>
      <rPr>
        <b/>
        <u/>
        <sz val="11"/>
        <color rgb="FF0000FF"/>
        <rFont val="Times New Roman"/>
        <family val="1"/>
      </rPr>
      <t>Bảng số 8</t>
    </r>
    <r>
      <rPr>
        <b/>
        <sz val="11"/>
        <color rgb="FF0000FF"/>
        <rFont val="Times New Roman"/>
        <family val="1"/>
      </rPr>
      <t>: Định mức chi phí quản lý nghiệp vụ công tác lập quy hoạch đô thị và nông thôn</t>
    </r>
  </si>
  <si>
    <t>Chi phí lập quy hoạch đô thị và nông thôn (triệu đồng)</t>
  </si>
  <si>
    <t>Quản lý nghiệp vụ công tác lập quy hoạch đô thị và nông thôn (tỷ lệ %)</t>
  </si>
  <si>
    <r>
      <rPr>
        <b/>
        <u/>
        <sz val="11"/>
        <color rgb="FF0000FF"/>
        <rFont val="Times New Roman"/>
        <family val="1"/>
      </rPr>
      <t>Bảng số 9</t>
    </r>
    <r>
      <rPr>
        <b/>
        <sz val="11"/>
        <color rgb="FF0000FF"/>
        <rFont val="Times New Roman"/>
        <family val="1"/>
      </rPr>
      <t>: Định mức chi phí làm mô hình quy hoạch</t>
    </r>
  </si>
  <si>
    <r>
      <t>ĐVT: triệu đồng/m</t>
    </r>
    <r>
      <rPr>
        <i/>
        <vertAlign val="superscript"/>
        <sz val="11"/>
        <rFont val="Times New Roman"/>
        <family val="1"/>
      </rPr>
      <t>2</t>
    </r>
  </si>
  <si>
    <t>Tỷ lệ mô hình</t>
  </si>
  <si>
    <t>1/5000</t>
  </si>
  <si>
    <t>1/2.000</t>
  </si>
  <si>
    <t>1/1.000</t>
  </si>
  <si>
    <t>1/500</t>
  </si>
  <si>
    <r>
      <t>Định mức chi phí (triệu đồng/m</t>
    </r>
    <r>
      <rPr>
        <vertAlign val="superscript"/>
        <sz val="11"/>
        <rFont val="Times New Roman"/>
        <family val="1"/>
      </rPr>
      <t>2</t>
    </r>
    <r>
      <rPr>
        <sz val="11"/>
        <rFont val="Times New Roman"/>
        <family val="1"/>
      </rPr>
      <t>)</t>
    </r>
  </si>
  <si>
    <t>PHÍ THẨM ĐỊNH ĐỒ ÁN QUY HOẠCH</t>
  </si>
  <si>
    <t>(Thông tư số 35/2023/TT-BTC ngày 31/05/2023 của Bộ Tài chính)</t>
  </si>
  <si>
    <r>
      <rPr>
        <b/>
        <u/>
        <sz val="11"/>
        <color rgb="FF0000FF"/>
        <rFont val="Times New Roman"/>
        <family val="1"/>
      </rPr>
      <t>Bảng số 1</t>
    </r>
    <r>
      <rPr>
        <b/>
        <sz val="11"/>
        <color rgb="FF0000FF"/>
        <rFont val="Times New Roman"/>
        <family val="1"/>
      </rPr>
      <t>: Mức thu phí tính theo tỷ lệ % trên tổng chi phí lập từng đồ án đề nghị thẩm định (chưa gồm thuế GTGT)</t>
    </r>
  </si>
  <si>
    <t>- Mức thu phí thẩm định</t>
  </si>
  <si>
    <t>ĐỊNH MỨC CHI PHÍ QUẢN LÝ DỰ ÁN VÀ TƯ VẤN ĐẦU TƯ XÂY DỰNG</t>
  </si>
  <si>
    <t>Chi phí tư vấn (chưa có thuế GTGT) trong dự toán gói thầu tư vấn (tỷ đồng)</t>
  </si>
  <si>
    <t>Tỷ lệ %</t>
  </si>
  <si>
    <t>Chi phí khảo sát xây dựng (chưa có thuế GTGT) trong
 dự toán gói thầu khảo sát xây dựng (tỷ đồng)</t>
  </si>
  <si>
    <t>Tổng cộng trước thuế</t>
  </si>
  <si>
    <t>Tổng cộng sau thuế</t>
  </si>
  <si>
    <t>- Quy mô dân số (dự kiến) đến 2045</t>
  </si>
  <si>
    <r>
      <t xml:space="preserve">Chi phí thẩm định đồ án quy hoạch xây dựng </t>
    </r>
    <r>
      <rPr>
        <i/>
        <sz val="12"/>
        <rFont val="Times New Roman"/>
        <family val="1"/>
      </rPr>
      <t>(Tỷ lệ × Giá trị lập đồ án quy hoạch trước thuế)</t>
    </r>
  </si>
  <si>
    <r>
      <t xml:space="preserve">Chi phí quản lý việc lập đồ án quy hoạch xây dựng </t>
    </r>
    <r>
      <rPr>
        <i/>
        <sz val="12"/>
        <rFont val="Times New Roman"/>
        <family val="1"/>
      </rPr>
      <t>(Tỷ lệ × Giá trị lập đồ án quy hoạch trước thuế)</t>
    </r>
  </si>
  <si>
    <t>(2.1)+(2.2)</t>
  </si>
  <si>
    <t xml:space="preserve"> - Chi phí lập đồ án quy hoạch chung xây dựng xã</t>
  </si>
  <si>
    <r>
      <t xml:space="preserve">Chi phí lập đồ án quy hoạch chung xây dựng xã </t>
    </r>
    <r>
      <rPr>
        <i/>
        <sz val="12"/>
        <rFont val="Times New Roman"/>
        <family val="1"/>
      </rPr>
      <t>(Quy mô dân số đến năm 2045 dự kiến 33.000 người)</t>
    </r>
  </si>
  <si>
    <t xml:space="preserve"> - Chi phí kiểm tra, thẩm định, nghiệm thu chất lượng sản phẩm đo đạc và bản đồ</t>
  </si>
  <si>
    <t>×</t>
  </si>
  <si>
    <t>-</t>
  </si>
  <si>
    <t>Nghị định số 174/2025/NĐ-CP ngày 30/06/2025 của Chính phủ quy định chính sách giảm thuế Giá trị gia tăng theo Nghị quyết số 204/2025/QH15 ngày 17/06/2025 của Quốc hội;</t>
  </si>
  <si>
    <t>Nghị định số 178/2025/NĐ-CP ngày 01/07/2025 của Chính phủ quy định chi tiết một số điều của Luật Quy hoạch đô thị và nông thôn; Nghị định số 34/2026/NĐ-CP ngày 22/01/2026 của Chính phủ sửa đổi, bổ sung một số điều của nghị định số 178/2025/NĐ-CP ngày 01/07/2025 của Chính phủ quy định chi tiết một số điều của luật Quy hoạch đô thị và Nông thôn;</t>
  </si>
  <si>
    <t>Nghị định số 214/2025/NĐ-CP ngày 04/08/2025 của Chính phủ quy định chi tiết một số điều và biện pháp thi hành luật đấu thầu về lựa chọn nhà thầu;</t>
  </si>
  <si>
    <t>Nghị định số 104/2026/NĐ-CP ngày 31/03/2026 của Chính phủ quy định việc lập dự toán, quản lý, sử dụng và quyết toán chi thường xuyên để thực hiện các nhiệm vụ quy định tại Điều 40 Luật Ngân sách Nhà nước;</t>
  </si>
  <si>
    <t>Thông tư số 10/2021/TT-BXD ngày 25/08/2021 của Bộ Xây dựng hướng dẫn một số điều và biện pháp thi hành nghị định số 06/2021/NĐ-CP ngày 26/01/2021 và Nghị định số 44/2016/NĐ-CP ngày 15/5/2016 của Chính phủ;</t>
  </si>
  <si>
    <t>Thông tư số 35/2023/TT-BTC ngày 31/05/2023 của Bộ Tài chính quy định mức thu, chế độ thu, nộp, quản lý và sử dụng phí thẩm định các đồ án quy hoạch;</t>
  </si>
  <si>
    <t>Thông tư số 47/2024/TT-BTC ngày 10/07/2024 của Bộ Tài chính quy định mức thu, chế độ thu, nộp, miễn, quản lý và sử dụng phí khai thác, sử dụng thông tin dữ liệu đo đạc và bản đồ;</t>
  </si>
  <si>
    <t>Thông tư số 12/2025/TT-BTC ngày 19/03/2025 của Bộ Tài chính sửa đổi, bổ sung một số điều của Thông tư số 40/2017/TT-BTC ngày 28/04/2017 của Bộ trưởng Bộ Tài chính quy định chế độ công tác phí, chế độ chi hội nghị;</t>
  </si>
  <si>
    <t>Thông tư số 17/2025/TT-BXD ngày 30/06/2025 của Bộ Xây dựng ban hành định mức, phương pháp lập và quản lý chi phí cho hoạt động quy hoạch đô thị và nông thôn;</t>
  </si>
  <si>
    <t>đồng</t>
  </si>
  <si>
    <t>LẠNG SƠN, NĂM 2026</t>
  </si>
  <si>
    <t>Luật Quy hoạch đô thị và Nông thôn số 47/2024/QH15, ngày 26/11/2024; Luật số 144/2025/QH15 sửa đổi, bổ sung một số điều của Luật Quy hoạch đô thị và Nông thôn, ngày 11/12/2025;</t>
  </si>
  <si>
    <t>Luật Đấu thầu số 22/2023/QH15, ngày 23/06/2023;</t>
  </si>
  <si>
    <t>THÀNH TIỀN
(VNĐ)</t>
  </si>
  <si>
    <t>Chi phí tổ chức lấy ý kiến của cơ quan quản lý nhà nước có liên quan về nhiệm vụ quy hoạch</t>
  </si>
  <si>
    <r>
      <t>G</t>
    </r>
    <r>
      <rPr>
        <i/>
        <vertAlign val="subscript"/>
        <sz val="12"/>
        <rFont val="Times New Roman"/>
        <family val="1"/>
      </rPr>
      <t>nvks</t>
    </r>
  </si>
  <si>
    <r>
      <t>G</t>
    </r>
    <r>
      <rPr>
        <i/>
        <vertAlign val="subscript"/>
        <sz val="12"/>
        <rFont val="Times New Roman"/>
        <family val="1"/>
      </rPr>
      <t>gsks</t>
    </r>
  </si>
  <si>
    <t>Thông tư 35/2023/TT-BTC ngày 31/05/2023</t>
  </si>
  <si>
    <t>Bảng 8 - Thông tư 17/2025/TT-BXD ngày 30/06/2025</t>
  </si>
  <si>
    <t>Bảng 2</t>
  </si>
  <si>
    <t>Thông tư 10/2021/TT-BXD ngày 25/08/2021 (vận dụng)</t>
  </si>
  <si>
    <t>01/12/2025</t>
  </si>
  <si>
    <t>Trình, phê duyệt kế hoạch lựa chọn nhà thầu lập nhiệm vụ quy hoạch;</t>
  </si>
  <si>
    <t xml:space="preserve">Lập, phê duyệt kế hoạch lựa chọn nhà thầu tư vấn khảo sát, lập quy hoạch, giám sát khảo sát ... </t>
  </si>
  <si>
    <t>05/12/2025</t>
  </si>
  <si>
    <t>10/12/2025</t>
  </si>
  <si>
    <t>Tháng 12/2025</t>
  </si>
  <si>
    <t>Tháng 01/2026</t>
  </si>
  <si>
    <t>Tháng 02/2026</t>
  </si>
  <si>
    <t>Tháng 03/2026</t>
  </si>
  <si>
    <t>Tháng 12/2026</t>
  </si>
  <si>
    <t>Tháng 01/2027</t>
  </si>
  <si>
    <t>Tháng 02/2027</t>
  </si>
  <si>
    <t>Tháng 03/2027</t>
  </si>
  <si>
    <t>Tháng 04/2027</t>
  </si>
  <si>
    <t>UBND xã Tuấn Sơn</t>
  </si>
  <si>
    <t>UBND xã Tuấn Sơn và các sở, ngành, đơn vị có liên quan</t>
  </si>
  <si>
    <t>UBND xã Tuấn Sơn và các sở, ngành, đơn vị có liên quan và đơn vị tư vấn lập nhiệm vụ quy hoạch</t>
  </si>
  <si>
    <t>UBND xã Tuấn Sơn, đơn vị tư vấn lập nhiệm vụ quy hoạch</t>
  </si>
  <si>
    <t>UBND xã Tuấn Sơn và đơn vị tư vấn lập nhiệm vụ quy hoạch</t>
  </si>
  <si>
    <t>Sở Xây dựng, UBND xã Tuấn Sơn và đơn vị tư vấn lập nhiệm vụ quy hoạch</t>
  </si>
  <si>
    <t>Phòng Kinh tế, UBND xã Tuấn Sơn và các sở ban ngành có liên quan</t>
  </si>
  <si>
    <t>Các cơ quan, tổ chức trên địa bàn xã Tuấn Sơn, các sở ban ngành và đơn vị tư vấn lập quy hoạch</t>
  </si>
  <si>
    <t>Các phòng ban trực thuộc UBND xã Tuấn Sơn và đơn vị tư vấn lập quy hoạch</t>
  </si>
  <si>
    <t>UBND xã Tuấn Sơn, đơn vị tư vấn lập quy hoạch</t>
  </si>
  <si>
    <t>Sở Xây dựng, UBND xã Tuấn Sơn, đơn vị tư vấn lập quy hoạch</t>
  </si>
  <si>
    <t>Quyết định 1006/QĐ-UBND ngày 01/12/2025</t>
  </si>
  <si>
    <t>Quyết định 1025a/QĐ-UBND ngày 05/12/2025</t>
  </si>
  <si>
    <t>HĐ ký kết</t>
  </si>
  <si>
    <r>
      <rPr>
        <b/>
        <u/>
        <sz val="11"/>
        <color rgb="FF0000FF"/>
        <rFont val="Times New Roman"/>
        <family val="1"/>
      </rPr>
      <t>Bảng 2.23</t>
    </r>
    <r>
      <rPr>
        <b/>
        <sz val="11"/>
        <color rgb="FF0000FF"/>
        <rFont val="Times New Roman"/>
        <family val="1"/>
      </rPr>
      <t>: Định mức chi phí giám sát công tác khảo sát xây dựng</t>
    </r>
  </si>
  <si>
    <r>
      <rPr>
        <b/>
        <u/>
        <sz val="11"/>
        <color rgb="FF0000FF"/>
        <rFont val="Times New Roman"/>
        <family val="1"/>
      </rPr>
      <t>Bảng 2.18</t>
    </r>
    <r>
      <rPr>
        <b/>
        <sz val="11"/>
        <color rgb="FF0000FF"/>
        <rFont val="Times New Roman"/>
        <family val="1"/>
      </rPr>
      <t xml:space="preserve">: Định mức chi phí lập hồ sơ mời thầu, đánh giá hồ sơ dự thầu </t>
    </r>
    <r>
      <rPr>
        <b/>
        <sz val="11"/>
        <color rgb="FFFF0000"/>
        <rFont val="Times New Roman"/>
        <family val="1"/>
      </rPr>
      <t>tư vấn</t>
    </r>
  </si>
  <si>
    <t>(Thông tư số 12/2021/TT-BXD ngày 31/08/2021 của Bộ Xây dựng)</t>
  </si>
  <si>
    <t>Thông tư 17/2025/TT-BXD ngày 30/06/2025</t>
  </si>
  <si>
    <t>THUYẾT MINH CÔNG VIỆC VÀ KHỐI LƯỢNG DỰ TOÁN</t>
  </si>
  <si>
    <t>BẢNG 2 - TỔNG HỢP DỰ TOÁN CHI PHÍ TƯ VẤN</t>
  </si>
  <si>
    <t>HẠNG MỤC: LẬP QUY HOẠCH SẢN XUẤT VÀ QUY HOẠCH SỬ DỤNG ĐẤT CỦA XÃ NÔNG THÔN</t>
  </si>
  <si>
    <t>BẢNG 1 - CHI PHÍ KHẢO SÁT ĐỊA HÌNH</t>
  </si>
  <si>
    <t>Thành tiền (VNĐ)</t>
  </si>
  <si>
    <t>Đơn giá (VNĐ)</t>
  </si>
  <si>
    <t xml:space="preserve">Bảng 2.1. CHI TIẾT THÙ LAO CHO CHUYÊN GIA </t>
  </si>
  <si>
    <t>Bảng 2.2. CHI PHÍ KHÁC CHO CHUYÊN GIA</t>
  </si>
  <si>
    <t xml:space="preserve"> - In màu (1 bộ) - A0</t>
  </si>
  <si>
    <t>4 ngày</t>
  </si>
  <si>
    <t>Tờ trình số 34/TTr-UBND ngày 19/05/2026</t>
  </si>
  <si>
    <t>Ý kiến góp ý 2515/SXD-QHKT ngày 19/06/2026</t>
  </si>
  <si>
    <t>19/06/2026</t>
  </si>
  <si>
    <t>19/05/2026</t>
  </si>
  <si>
    <t>Tháng 07/2026</t>
  </si>
  <si>
    <t>Tháng 05/2027</t>
  </si>
  <si>
    <t>Tháng 06/2027</t>
  </si>
  <si>
    <t>Tháng 07/2027</t>
  </si>
  <si>
    <t>Tháng 08/2027</t>
  </si>
  <si>
    <t>Tháng 09/2027</t>
  </si>
  <si>
    <t>Đã thực hiện</t>
  </si>
  <si>
    <r>
      <t xml:space="preserve">UBND xã Tuấn Sơn và các sở, ngành, đơn vị có liên quan và đơn vị tư vấn lập nhiệm vụ quy hoạch
</t>
    </r>
    <r>
      <rPr>
        <i/>
        <sz val="14"/>
        <rFont val="Times New Roman"/>
        <family val="1"/>
      </rPr>
      <t>(đã thực hiện)</t>
    </r>
  </si>
  <si>
    <r>
      <t xml:space="preserve">UBND xã Tuấn Sơn
</t>
    </r>
    <r>
      <rPr>
        <i/>
        <sz val="14"/>
        <rFont val="Times New Roman"/>
        <family val="1"/>
      </rPr>
      <t>(đã thực hiện)</t>
    </r>
  </si>
  <si>
    <t>60 ngày</t>
  </si>
  <si>
    <r>
      <t xml:space="preserve">Phòng Kinh tế và đơn vị tư vấn lập nhiệm vụ quy hoạch
</t>
    </r>
    <r>
      <rPr>
        <i/>
        <sz val="14"/>
        <rFont val="Times New Roman"/>
        <family val="1"/>
      </rPr>
      <t>(đã thực hiện)</t>
    </r>
  </si>
  <si>
    <t>Sở Xây dựng lấy ý kiến thẩm định nhiệm vụ quy hoạch</t>
  </si>
  <si>
    <t>Tập hợp ý kiến các sở ban ngành</t>
  </si>
  <si>
    <t>1 ngày</t>
  </si>
  <si>
    <t>Đang thực hiện</t>
  </si>
  <si>
    <t>Giải trình ý kiến nhiệm vụ quy hoạch và dự toán</t>
  </si>
  <si>
    <r>
      <t xml:space="preserve">Các Sở Ban ngành </t>
    </r>
    <r>
      <rPr>
        <i/>
        <sz val="14"/>
        <rFont val="Times New Roman"/>
        <family val="1"/>
      </rPr>
      <t>(đã thực hiện)</t>
    </r>
  </si>
  <si>
    <t>Tháng 08/2026</t>
  </si>
  <si>
    <t>UBND xã Tuấn Sơn và các phòng ban, đơn vị có liên quan và đơn vị tư vấn lập nhiệm vụ quy hoạch</t>
  </si>
  <si>
    <t>Khó khăn</t>
  </si>
  <si>
    <t xml:space="preserve">Căn cứ áp dụng </t>
  </si>
  <si>
    <t xml:space="preserve">Mua tư liệu bản đồ khu vực </t>
  </si>
  <si>
    <t>Mảnh chính quy</t>
  </si>
  <si>
    <t>Dữ liệu vệ tinh quang học Pleiades của hãng Airbus:
- Dữ liệu: ảnh gốc: Độ phân giải: 0,5m 
- Mức xử lý: 1A; 
- Thời gian chụp: Quý II/2025 đến nay</t>
  </si>
  <si>
    <t>Đo vẽ bù chi tiết địa hình (Khoảng cao đều 10m)</t>
  </si>
  <si>
    <t>Thành lập bản đồ gốc hiện chỉnh dạng số  tỷ lệ 1:10.000</t>
  </si>
  <si>
    <t>Xuất bản đồ theo các định dạng sản phẩm quy định</t>
  </si>
  <si>
    <t>Ghi chú khối lượng</t>
  </si>
  <si>
    <t>Phạm vi khu vực nằm trên 07 tờ bản đồ địa hình quốc gia 1:10.000</t>
  </si>
  <si>
    <t>=== &gt;</t>
  </si>
  <si>
    <t>Mảnh quy đổi</t>
  </si>
  <si>
    <r>
      <t>Km</t>
    </r>
    <r>
      <rPr>
        <vertAlign val="superscript"/>
        <sz val="12"/>
        <color theme="1"/>
        <rFont val="Times New Roman"/>
        <family val="1"/>
      </rPr>
      <t>2</t>
    </r>
  </si>
  <si>
    <r>
      <t>Diện tích BĐĐH 1:10.000 = 45km</t>
    </r>
    <r>
      <rPr>
        <vertAlign val="superscript"/>
        <sz val="12"/>
        <color theme="1"/>
        <rFont val="Times New Roman"/>
        <family val="1"/>
      </rPr>
      <t>2</t>
    </r>
    <r>
      <rPr>
        <sz val="12"/>
        <color theme="1"/>
        <rFont val="Times New Roman"/>
        <family val="1"/>
      </rPr>
      <t>/ mảnh</t>
    </r>
  </si>
  <si>
    <r>
      <t>111.31 km</t>
    </r>
    <r>
      <rPr>
        <vertAlign val="superscript"/>
        <sz val="12"/>
        <color theme="1"/>
        <rFont val="Times New Roman"/>
        <family val="1"/>
      </rPr>
      <t>2</t>
    </r>
  </si>
  <si>
    <r>
      <t>/ 45 km</t>
    </r>
    <r>
      <rPr>
        <vertAlign val="superscript"/>
        <sz val="12"/>
        <color theme="1"/>
        <rFont val="Times New Roman"/>
        <family val="1"/>
      </rPr>
      <t xml:space="preserve">2   </t>
    </r>
    <r>
      <rPr>
        <sz val="12"/>
        <color theme="1"/>
        <rFont val="Times New Roman"/>
        <family val="1"/>
      </rPr>
      <t>=</t>
    </r>
  </si>
  <si>
    <t>Thông tư số 70/2025/TT-BNNMT ngày 28/11/2025 của Bộ Nông nghiệp và Môi trường ban hành định mức kinh tế - kỹ thuật đo đạc và bản đồ;</t>
  </si>
  <si>
    <t>Nghị định số 161/2026/NĐ-CP ngày 15/05/2026 của Chính phủ quy định mức lương cơ sở và chế độ tiền thưởng đối với cán bộ, công chức, viên chức và lực lượng vũ trang;</t>
  </si>
  <si>
    <t>Thông tư 36/2026/TT-BXD ngày 26/06/2026</t>
  </si>
  <si>
    <t>Bảng 2.26 - Thông tư 38/2026/TT-BXD ngày 26/06/2026</t>
  </si>
  <si>
    <t>Thông tư số 36/2026/TT-BXD ngày 26/06/2026 của Bộ Xây dựng hướng dẫn một số nội dung, phương pháp xác định và quản lý chi phí đầu tư xây dựng;</t>
  </si>
  <si>
    <t>Thông tư số 38/2026/TT-BXD ngày 26/06/2026 của Bộ Xây dựng ban hành định mức xây dựng;</t>
  </si>
  <si>
    <t>Thông tư số 36/2026/TT-BTC ngày 31/03/2026 của Bộ Tài chính hướng dẫn về việc quản lý, sử dụng chi phí và định mức cho hoạt động quy hoạch;</t>
  </si>
  <si>
    <t>Mua tư liệu bản đồ khu vực</t>
  </si>
  <si>
    <r>
      <rPr>
        <i/>
        <sz val="12"/>
        <rFont val="Times New Roman"/>
        <family val="1"/>
      </rPr>
      <t>Mục 1.6.3 Thành lập Bình đồ ảnh Tỷ lệ 1:10.000 (KK2)</t>
    </r>
    <r>
      <rPr>
        <sz val="12"/>
        <rFont val="Times New Roman"/>
        <family val="1"/>
      </rPr>
      <t xml:space="preserve"> - Thông tư số 70/2025/TT-BNNMT ngày 28/11/2025</t>
    </r>
  </si>
  <si>
    <r>
      <rPr>
        <i/>
        <sz val="12"/>
        <rFont val="Times New Roman"/>
        <family val="1"/>
      </rPr>
      <t>Mục 2.3 Rà soát, phân loại và biên tập nội dung dữ liệu Tỷ lệ 1:10.000 (KK2)</t>
    </r>
    <r>
      <rPr>
        <sz val="12"/>
        <rFont val="Times New Roman"/>
        <family val="1"/>
      </rPr>
      <t xml:space="preserve"> - Thông tư số 70/2025/TT-BNNMT ngày 28/11/2025</t>
    </r>
  </si>
  <si>
    <r>
      <rPr>
        <i/>
        <sz val="12"/>
        <rFont val="Times New Roman"/>
        <family val="1"/>
      </rPr>
      <t>Xuất bản đồ theo các định dạng sẩn phẩm theo quy định</t>
    </r>
    <r>
      <rPr>
        <sz val="12"/>
        <rFont val="Times New Roman"/>
        <family val="1"/>
      </rPr>
      <t xml:space="preserve"> - Thông tư số 70/2025/TT-BNNMT ngày 28/11/2025</t>
    </r>
  </si>
  <si>
    <r>
      <rPr>
        <i/>
        <sz val="12"/>
        <rFont val="Times New Roman"/>
        <family val="1"/>
      </rPr>
      <t>Thành lập bản đồ địa hình 1:10.000 từ CSDL cùng tỷ lệ</t>
    </r>
    <r>
      <rPr>
        <sz val="12"/>
        <rFont val="Times New Roman"/>
        <family val="1"/>
      </rPr>
      <t xml:space="preserve"> - Thông tư số 70/2025/TT-BNNMT ngày 28/11/2025</t>
    </r>
  </si>
  <si>
    <r>
      <rPr>
        <i/>
        <sz val="12"/>
        <rFont val="Times New Roman"/>
        <family val="1"/>
      </rPr>
      <t>Mục 1.9.2.3 Điều tra đối tượng địa lý và thu nhận dữ liệu thuộc tính ở thực địa tỷ lệ 1:10.000 (KK2)</t>
    </r>
    <r>
      <rPr>
        <sz val="12"/>
        <rFont val="Times New Roman"/>
        <family val="1"/>
      </rPr>
      <t xml:space="preserve"> - Thông tư số 70/2025/TT-BNNMT ngày 28/11/2025</t>
    </r>
  </si>
  <si>
    <t>Trang 3 - Phụ lục kèm theo Thông tư số 47/TT-BTC ngày 10/7/2024</t>
  </si>
  <si>
    <r>
      <rPr>
        <i/>
        <sz val="12"/>
        <rFont val="Times New Roman"/>
        <family val="1"/>
      </rPr>
      <t>Mục 1.9.1.2 Đo bù bằng kỹ thuật GNSS động (KK3)</t>
    </r>
    <r>
      <rPr>
        <sz val="12"/>
        <rFont val="Times New Roman"/>
        <family val="1"/>
      </rPr>
      <t xml:space="preserve"> - Thông tư số 70/2025/TT-BNNMT ngày 28/11/2025 (phạm vi thực hiện có biến động địa hình, do vậy khối lượng đo bù chi tiết địa hình được tạm tính bằng 5%)</t>
    </r>
  </si>
  <si>
    <t>HẠNG MỤC: KHẢO SÁT, LẬP BẢN ĐỒ ĐỊA HÌNH TỶ LỆ 1:10.000</t>
  </si>
  <si>
    <t>ĐỒ ÁN: QUY HOẠCH CHUNG XÃ TUẤN SƠN, TỈNH LẠNG SƠN ĐẾN NĂM 2045</t>
  </si>
  <si>
    <t>10.1</t>
  </si>
  <si>
    <t>10.2</t>
  </si>
  <si>
    <t>10.3</t>
  </si>
  <si>
    <t>G1+G2+…+G10</t>
  </si>
  <si>
    <t>(10.1)+(10.2)+(10.3)</t>
  </si>
  <si>
    <t>TỔNG CỘNG SAU THUẾ</t>
  </si>
  <si>
    <t>(Bằng chữ: Một tỷ, ba trăm bốn mươi bốn triệu, ba trăm sáu mươi bảy nghìn đồng./.)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</si>
</sst>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0.00_ "/>
    <numFmt numFmtId="165" formatCode="#,##0.0"/>
    <numFmt numFmtId="166" formatCode="#,##0.0_);[Red]\(#,##0.0\)"/>
    <numFmt numFmtId="167" formatCode="_(* #,##0_);_(* \(#,##0\);_(* &quot;-&quot;??_);_(@_)"/>
    <numFmt numFmtId="168" formatCode="_-* #,##0\ _€_-;\-* #,##0\ _€_-;_-* &quot;-&quot;??\ _€_-;_-@_-"/>
    <numFmt numFmtId="169" formatCode="0.000"/>
    <numFmt numFmtId="170" formatCode="0.000%"/>
    <numFmt numFmtId="171" formatCode="_(* #,##0.0_);_(* \(#,##0.0\);_(* &quot;-&quot;??_);_(@_)"/>
    <numFmt numFmtId="172" formatCode="_(* #,##0.000_);_(* \(#,##0.000\);_(* &quot;-&quot;??_);_(@_)"/>
    <numFmt numFmtId="173" formatCode="0.0000"/>
    <numFmt numFmtId="174" formatCode="&quot;≤&quot;\ #,##0"/>
    <numFmt numFmtId="175" formatCode="#,##0.0\ &quot;tỷ&quot;"/>
    <numFmt numFmtId="176" formatCode="&quot;≥&quot;\ #,##0"/>
    <numFmt numFmtId="177" formatCode="#,##0\ &quot;đồng&quot;"/>
    <numFmt numFmtId="178" formatCode="0.0%"/>
    <numFmt numFmtId="179" formatCode="#"/>
    <numFmt numFmtId="180" formatCode="#,###"/>
  </numFmts>
  <fonts count="74">
    <font>
      <sz val="12"/>
      <name val="Osaka"/>
      <family val="3"/>
      <charset val="128"/>
    </font>
    <font>
      <sz val="12"/>
      <name val="Times New Roman"/>
      <family val="1"/>
    </font>
    <font>
      <b/>
      <sz val="12"/>
      <name val="Times New Roman"/>
      <family val="1"/>
    </font>
    <font>
      <sz val="10"/>
      <name val="Times New Roman"/>
      <family val="1"/>
    </font>
    <font>
      <b/>
      <sz val="10"/>
      <name val="Times New Roman"/>
      <family val="1"/>
    </font>
    <font>
      <sz val="10"/>
      <name val="MS Sans Serif"/>
      <family val="2"/>
    </font>
    <font>
      <sz val="8"/>
      <name val="Osaka"/>
      <family val="3"/>
      <charset val="128"/>
    </font>
    <font>
      <b/>
      <sz val="13"/>
      <name val="Times New Roman"/>
      <family val="1"/>
    </font>
    <font>
      <sz val="13"/>
      <name val="Times New Roman"/>
      <family val="1"/>
    </font>
    <font>
      <b/>
      <i/>
      <sz val="12"/>
      <name val="Times New Roman"/>
      <family val="1"/>
    </font>
    <font>
      <u/>
      <sz val="12"/>
      <name val="Times New Roman"/>
      <family val="1"/>
    </font>
    <font>
      <b/>
      <sz val="14"/>
      <name val="Times New Roman"/>
      <family val="1"/>
    </font>
    <font>
      <sz val="14"/>
      <name val="Times New Roman"/>
      <family val="1"/>
    </font>
    <font>
      <sz val="8"/>
      <name val="Times New Roman"/>
      <family val="1"/>
    </font>
    <font>
      <sz val="9"/>
      <name val="Times New Roman"/>
      <family val="1"/>
    </font>
    <font>
      <sz val="8"/>
      <color indexed="9"/>
      <name val="Times New Roman"/>
      <family val="1"/>
    </font>
    <font>
      <b/>
      <sz val="11"/>
      <name val="Times New Roman"/>
      <family val="1"/>
    </font>
    <font>
      <sz val="11"/>
      <name val="Times New Roman"/>
      <family val="1"/>
    </font>
    <font>
      <b/>
      <sz val="11"/>
      <color indexed="10"/>
      <name val="Times New Roman"/>
      <family val="1"/>
    </font>
    <font>
      <sz val="10"/>
      <color indexed="9"/>
      <name val="Times New Roman"/>
      <family val="1"/>
    </font>
    <font>
      <sz val="11"/>
      <color indexed="10"/>
      <name val="Times New Roman"/>
      <family val="1"/>
    </font>
    <font>
      <sz val="11"/>
      <color indexed="9"/>
      <name val="Times New Roman"/>
      <family val="1"/>
    </font>
    <font>
      <b/>
      <u/>
      <sz val="11"/>
      <name val="Times New Roman"/>
      <family val="1"/>
    </font>
    <font>
      <b/>
      <sz val="11"/>
      <color indexed="9"/>
      <name val="Times New Roman"/>
      <family val="1"/>
    </font>
    <font>
      <b/>
      <sz val="14"/>
      <color indexed="9"/>
      <name val="Times New Roman"/>
      <family val="1"/>
    </font>
    <font>
      <sz val="14"/>
      <color indexed="9"/>
      <name val="Times New Roman"/>
      <family val="1"/>
    </font>
    <font>
      <sz val="12"/>
      <name val=".VnTime"/>
      <family val="2"/>
    </font>
    <font>
      <i/>
      <sz val="12"/>
      <name val="Times New Roman"/>
      <family val="1"/>
    </font>
    <font>
      <b/>
      <u/>
      <sz val="12"/>
      <name val="Times New Roman"/>
      <family val="1"/>
    </font>
    <font>
      <b/>
      <i/>
      <sz val="12"/>
      <color indexed="10"/>
      <name val=".VnTime"/>
      <family val="2"/>
    </font>
    <font>
      <b/>
      <u/>
      <sz val="14"/>
      <name val="Times New Roman"/>
      <family val="1"/>
    </font>
    <font>
      <b/>
      <sz val="22"/>
      <name val="Times New Roman"/>
      <family val="1"/>
    </font>
    <font>
      <i/>
      <sz val="11"/>
      <name val="Times New Roman"/>
      <family val="1"/>
    </font>
    <font>
      <b/>
      <i/>
      <sz val="11"/>
      <name val="Times New Roman"/>
      <family val="1"/>
    </font>
    <font>
      <b/>
      <i/>
      <sz val="14"/>
      <name val="Times New Roman"/>
      <family val="1"/>
    </font>
    <font>
      <sz val="12"/>
      <color theme="1"/>
      <name val="Calibri"/>
      <family val="2"/>
      <scheme val="minor"/>
    </font>
    <font>
      <b/>
      <sz val="11"/>
      <color rgb="FFFF0000"/>
      <name val="Times New Roman"/>
      <family val="1"/>
    </font>
    <font>
      <i/>
      <sz val="12"/>
      <name val="Times New Roman"/>
      <family val="1"/>
      <charset val="163"/>
    </font>
    <font>
      <b/>
      <sz val="16"/>
      <name val="Times New Roman"/>
      <family val="1"/>
    </font>
    <font>
      <sz val="12"/>
      <name val="Times New Roman"/>
      <family val="1"/>
      <charset val="163"/>
    </font>
    <font>
      <b/>
      <i/>
      <sz val="12"/>
      <name val="Times New Roman"/>
      <family val="1"/>
      <charset val="163"/>
    </font>
    <font>
      <b/>
      <i/>
      <sz val="11"/>
      <name val="Times New Roman"/>
      <family val="1"/>
      <charset val="163"/>
    </font>
    <font>
      <sz val="11"/>
      <name val="Times New Roman"/>
      <family val="1"/>
      <charset val="163"/>
    </font>
    <font>
      <b/>
      <sz val="12"/>
      <color theme="1"/>
      <name val="Times New Roman"/>
      <family val="1"/>
    </font>
    <font>
      <sz val="12"/>
      <color theme="1"/>
      <name val="Times New Roman"/>
      <family val="1"/>
    </font>
    <font>
      <b/>
      <sz val="11"/>
      <color theme="1"/>
      <name val="Times New Roman"/>
      <family val="1"/>
    </font>
    <font>
      <sz val="13"/>
      <color rgb="FFFF0000"/>
      <name val="Times New Roman"/>
      <family val="1"/>
    </font>
    <font>
      <i/>
      <sz val="12"/>
      <name val="Osaka"/>
      <family val="3"/>
      <charset val="128"/>
    </font>
    <font>
      <i/>
      <sz val="13"/>
      <name val="Times New Roman"/>
      <family val="1"/>
    </font>
    <font>
      <b/>
      <sz val="15"/>
      <color rgb="FFFF0000"/>
      <name val="Times New Roman"/>
      <family val="1"/>
    </font>
    <font>
      <i/>
      <sz val="15"/>
      <color rgb="FFFF0000"/>
      <name val="Times New Roman"/>
      <family val="1"/>
    </font>
    <font>
      <b/>
      <sz val="11"/>
      <color rgb="FF0000FF"/>
      <name val="Times New Roman"/>
      <family val="1"/>
    </font>
    <font>
      <b/>
      <u/>
      <sz val="11"/>
      <color rgb="FF0000FF"/>
      <name val="Times New Roman"/>
      <family val="1"/>
    </font>
    <font>
      <sz val="11"/>
      <color rgb="FF0000FF"/>
      <name val="Times New Roman"/>
      <family val="1"/>
    </font>
    <font>
      <b/>
      <sz val="11"/>
      <color indexed="8"/>
      <name val="Times New Roman"/>
      <family val="1"/>
    </font>
    <font>
      <sz val="11"/>
      <color indexed="8"/>
      <name val="Times New Roman"/>
      <family val="1"/>
    </font>
    <font>
      <i/>
      <vertAlign val="superscript"/>
      <sz val="11"/>
      <name val="Times New Roman"/>
      <family val="1"/>
    </font>
    <font>
      <vertAlign val="superscript"/>
      <sz val="11"/>
      <name val="Times New Roman"/>
      <family val="1"/>
    </font>
    <font>
      <sz val="11"/>
      <name val="Calibri"/>
      <family val="2"/>
    </font>
    <font>
      <i/>
      <sz val="14"/>
      <name val="Times New Roman"/>
      <family val="1"/>
    </font>
    <font>
      <sz val="14"/>
      <color indexed="8"/>
      <name val="Times New Roman"/>
      <family val="1"/>
    </font>
    <font>
      <b/>
      <sz val="15"/>
      <name val="Times New Roman"/>
      <family val="1"/>
    </font>
    <font>
      <b/>
      <i/>
      <sz val="12"/>
      <color indexed="10"/>
      <name val="Times New Roman"/>
      <family val="1"/>
    </font>
    <font>
      <sz val="10"/>
      <color rgb="FF000000"/>
      <name val="Arial"/>
      <family val="2"/>
    </font>
    <font>
      <sz val="12"/>
      <name val="Osaka"/>
      <family val="3"/>
      <charset val="128"/>
    </font>
    <font>
      <i/>
      <vertAlign val="subscript"/>
      <sz val="12"/>
      <name val="Times New Roman"/>
      <family val="1"/>
    </font>
    <font>
      <sz val="10"/>
      <name val="Arial"/>
      <family val="2"/>
    </font>
    <font>
      <b/>
      <sz val="15"/>
      <color theme="1"/>
      <name val="Times New Roman"/>
      <family val="1"/>
    </font>
    <font>
      <sz val="14"/>
      <color rgb="FFFF0000"/>
      <name val="Times New Roman"/>
      <family val="1"/>
    </font>
    <font>
      <sz val="11"/>
      <color theme="1"/>
      <name val="Calibri"/>
      <family val="2"/>
      <charset val="163"/>
      <scheme val="minor"/>
    </font>
    <font>
      <b/>
      <sz val="12"/>
      <color rgb="FF0000FF"/>
      <name val="Times New Roman"/>
      <family val="1"/>
    </font>
    <font>
      <vertAlign val="superscript"/>
      <sz val="12"/>
      <color theme="1"/>
      <name val="Times New Roman"/>
      <family val="1"/>
    </font>
    <font>
      <b/>
      <sz val="12"/>
      <color rgb="FF000000"/>
      <name val="Times New Roman"/>
      <family val="1"/>
    </font>
    <font>
      <b/>
      <i/>
      <u/>
      <sz val="12"/>
      <color theme="1"/>
      <name val="Times New Roman"/>
      <family val="1"/>
    </font>
  </fonts>
  <fills count="14">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13"/>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CC"/>
        <bgColor indexed="64"/>
      </patternFill>
    </fill>
    <fill>
      <patternFill patternType="solid">
        <fgColor rgb="FFFFFF00"/>
        <bgColor indexed="64"/>
      </patternFill>
    </fill>
    <fill>
      <patternFill patternType="solid">
        <fgColor rgb="FFFFFFCC"/>
      </patternFill>
    </fill>
  </fills>
  <borders count="33">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bottom style="hair">
        <color indexed="64"/>
      </bottom>
      <diagonal/>
    </border>
    <border>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hair">
        <color indexed="64"/>
      </top>
      <bottom style="hair">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hair">
        <color indexed="64"/>
      </bottom>
      <diagonal/>
    </border>
  </borders>
  <cellStyleXfs count="5">
    <xf numFmtId="0" fontId="0" fillId="0" borderId="0"/>
    <xf numFmtId="43" fontId="64" fillId="0" borderId="0" applyFont="0" applyFill="0" applyBorder="0" applyAlignment="0" applyProtection="0"/>
    <xf numFmtId="0" fontId="69" fillId="0" borderId="0"/>
    <xf numFmtId="43" fontId="69" fillId="0" borderId="0" applyFont="0" applyFill="0" applyBorder="0" applyAlignment="0" applyProtection="0"/>
    <xf numFmtId="0" fontId="69" fillId="13" borderId="31" applyNumberFormat="0" applyFont="0" applyAlignment="0" applyProtection="0"/>
  </cellStyleXfs>
  <cellXfs count="494">
    <xf numFmtId="0" fontId="0" fillId="0" borderId="0" xfId="0"/>
    <xf numFmtId="0" fontId="2" fillId="0" borderId="0" xfId="0" applyFont="1"/>
    <xf numFmtId="0" fontId="1" fillId="0" borderId="0" xfId="0" applyFont="1"/>
    <xf numFmtId="0" fontId="8"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3" fontId="1" fillId="0" borderId="1" xfId="0" applyNumberFormat="1"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0" borderId="2" xfId="0" applyFont="1" applyBorder="1" applyAlignment="1">
      <alignment horizontal="center" vertical="center" wrapText="1"/>
    </xf>
    <xf numFmtId="38" fontId="1" fillId="0" borderId="0" xfId="0" applyNumberFormat="1" applyFont="1" applyAlignment="1">
      <alignment vertical="center" wrapText="1"/>
    </xf>
    <xf numFmtId="38" fontId="10" fillId="0" borderId="0" xfId="0" applyNumberFormat="1" applyFont="1" applyAlignment="1">
      <alignment vertical="center" wrapText="1"/>
    </xf>
    <xf numFmtId="0" fontId="1" fillId="0" borderId="0" xfId="0" applyFont="1" applyAlignment="1">
      <alignment wrapText="1"/>
    </xf>
    <xf numFmtId="0" fontId="12" fillId="0" borderId="0" xfId="0" applyFont="1"/>
    <xf numFmtId="0" fontId="13" fillId="0" borderId="0" xfId="0" applyFont="1" applyAlignment="1">
      <alignment horizontal="center"/>
    </xf>
    <xf numFmtId="0" fontId="13" fillId="0" borderId="0" xfId="0" applyFont="1"/>
    <xf numFmtId="38" fontId="14" fillId="0" borderId="0" xfId="0" applyNumberFormat="1" applyFont="1"/>
    <xf numFmtId="0" fontId="15" fillId="0" borderId="0" xfId="0" applyFont="1"/>
    <xf numFmtId="38" fontId="13" fillId="0" borderId="0" xfId="0" applyNumberFormat="1" applyFont="1"/>
    <xf numFmtId="38" fontId="1" fillId="0" borderId="0" xfId="0" applyNumberFormat="1" applyFont="1"/>
    <xf numFmtId="3" fontId="1" fillId="0" borderId="0" xfId="0" applyNumberFormat="1" applyFont="1"/>
    <xf numFmtId="0" fontId="1" fillId="0" borderId="0" xfId="0" applyFont="1" applyAlignment="1">
      <alignment vertical="center"/>
    </xf>
    <xf numFmtId="3" fontId="1" fillId="0" borderId="0" xfId="0" applyNumberFormat="1" applyFont="1" applyAlignment="1">
      <alignment horizontal="right"/>
    </xf>
    <xf numFmtId="0" fontId="1" fillId="0" borderId="0" xfId="0" quotePrefix="1" applyFont="1" applyAlignment="1">
      <alignment horizontal="center"/>
    </xf>
    <xf numFmtId="38" fontId="8" fillId="0" borderId="0" xfId="0" applyNumberFormat="1" applyFont="1"/>
    <xf numFmtId="3" fontId="8" fillId="0" borderId="0" xfId="0" applyNumberFormat="1" applyFont="1"/>
    <xf numFmtId="167" fontId="7" fillId="0" borderId="0" xfId="0" applyNumberFormat="1" applyFont="1" applyAlignment="1">
      <alignment horizontal="center"/>
    </xf>
    <xf numFmtId="3" fontId="8" fillId="0" borderId="0" xfId="0" applyNumberFormat="1" applyFont="1" applyAlignment="1">
      <alignment horizontal="right"/>
    </xf>
    <xf numFmtId="0" fontId="8" fillId="0" borderId="0" xfId="0" applyFont="1" applyAlignment="1">
      <alignment horizontal="right"/>
    </xf>
    <xf numFmtId="0" fontId="19" fillId="0" borderId="0" xfId="0" applyFont="1" applyAlignment="1">
      <alignment vertical="center"/>
    </xf>
    <xf numFmtId="0" fontId="3" fillId="0" borderId="0" xfId="0" applyFont="1" applyAlignment="1">
      <alignment vertical="center"/>
    </xf>
    <xf numFmtId="0" fontId="13" fillId="0" borderId="0" xfId="0" applyFont="1" applyAlignment="1">
      <alignment vertical="center"/>
    </xf>
    <xf numFmtId="0" fontId="13" fillId="0" borderId="0" xfId="0" applyFont="1" applyAlignment="1">
      <alignment vertical="center" wrapText="1"/>
    </xf>
    <xf numFmtId="38" fontId="14" fillId="0" borderId="0" xfId="0" applyNumberFormat="1" applyFont="1" applyAlignment="1">
      <alignment vertical="center"/>
    </xf>
    <xf numFmtId="0" fontId="15" fillId="0" borderId="0" xfId="0" applyFont="1" applyAlignment="1">
      <alignment vertical="center"/>
    </xf>
    <xf numFmtId="0" fontId="16" fillId="0" borderId="0" xfId="0" applyFont="1" applyAlignment="1">
      <alignment vertical="center"/>
    </xf>
    <xf numFmtId="0" fontId="21" fillId="0" borderId="0" xfId="0" applyFont="1"/>
    <xf numFmtId="0" fontId="17" fillId="0" borderId="0" xfId="0" applyFont="1"/>
    <xf numFmtId="0" fontId="17" fillId="3" borderId="0" xfId="0" applyFont="1" applyFill="1"/>
    <xf numFmtId="0" fontId="22" fillId="0" borderId="0" xfId="0" applyFont="1" applyAlignment="1">
      <alignment horizontal="right" vertical="center"/>
    </xf>
    <xf numFmtId="0" fontId="17"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vertical="center"/>
    </xf>
    <xf numFmtId="168" fontId="17" fillId="0" borderId="1" xfId="0" applyNumberFormat="1" applyFont="1" applyBorder="1" applyAlignment="1">
      <alignment vertical="center" wrapText="1"/>
    </xf>
    <xf numFmtId="0" fontId="17" fillId="3" borderId="1" xfId="0" applyFont="1" applyFill="1" applyBorder="1" applyAlignment="1">
      <alignment horizontal="left" vertical="center" wrapText="1"/>
    </xf>
    <xf numFmtId="0" fontId="17" fillId="0" borderId="0" xfId="0" applyFont="1" applyAlignment="1">
      <alignment vertical="center"/>
    </xf>
    <xf numFmtId="0" fontId="20" fillId="0" borderId="0" xfId="0" applyFont="1" applyAlignment="1">
      <alignment vertical="center"/>
    </xf>
    <xf numFmtId="0" fontId="13" fillId="3" borderId="0" xfId="0" applyFont="1" applyFill="1"/>
    <xf numFmtId="0" fontId="23" fillId="0" borderId="0" xfId="0" applyFont="1" applyAlignment="1">
      <alignment vertical="center"/>
    </xf>
    <xf numFmtId="0" fontId="18" fillId="0" borderId="0" xfId="0" applyFont="1" applyAlignment="1">
      <alignment vertical="center"/>
    </xf>
    <xf numFmtId="0" fontId="3" fillId="0" borderId="0" xfId="0" quotePrefix="1"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38" fontId="14" fillId="0" borderId="0" xfId="0" applyNumberFormat="1" applyFont="1" applyAlignment="1">
      <alignment horizontal="left" vertical="center"/>
    </xf>
    <xf numFmtId="0" fontId="3" fillId="3" borderId="0" xfId="0" applyFont="1" applyFill="1" applyAlignment="1">
      <alignment horizontal="left" vertical="center"/>
    </xf>
    <xf numFmtId="0" fontId="3" fillId="0" borderId="0" xfId="0" quotePrefix="1" applyFont="1" applyAlignment="1">
      <alignment horizontal="left" vertical="center"/>
    </xf>
    <xf numFmtId="0" fontId="3" fillId="3" borderId="0" xfId="0" quotePrefix="1" applyFont="1" applyFill="1" applyAlignment="1">
      <alignment horizontal="left" vertical="center"/>
    </xf>
    <xf numFmtId="0" fontId="13" fillId="3" borderId="0" xfId="0" applyFont="1" applyFill="1" applyAlignment="1">
      <alignment vertical="center" wrapText="1"/>
    </xf>
    <xf numFmtId="0" fontId="11" fillId="0" borderId="0" xfId="0" applyFont="1"/>
    <xf numFmtId="0" fontId="24" fillId="0" borderId="0" xfId="0" applyFont="1"/>
    <xf numFmtId="0" fontId="1" fillId="0" borderId="0" xfId="0" applyFont="1" applyAlignment="1">
      <alignment horizontal="left" vertical="center"/>
    </xf>
    <xf numFmtId="167" fontId="2" fillId="0" borderId="0" xfId="0" applyNumberFormat="1" applyFont="1" applyAlignment="1">
      <alignment horizontal="center"/>
    </xf>
    <xf numFmtId="0" fontId="10" fillId="0" borderId="0" xfId="0" applyFont="1"/>
    <xf numFmtId="0" fontId="25" fillId="0" borderId="0" xfId="0" applyFont="1"/>
    <xf numFmtId="38" fontId="14" fillId="0" borderId="0" xfId="0" applyNumberFormat="1" applyFont="1" applyAlignment="1">
      <alignment horizontal="center"/>
    </xf>
    <xf numFmtId="0" fontId="2" fillId="2" borderId="2" xfId="0" applyFont="1" applyFill="1" applyBorder="1" applyAlignment="1">
      <alignment horizontal="center" vertical="center" wrapText="1"/>
    </xf>
    <xf numFmtId="38" fontId="2" fillId="2" borderId="2" xfId="0" applyNumberFormat="1" applyFont="1" applyFill="1" applyBorder="1" applyAlignment="1">
      <alignment horizontal="center" vertical="center" wrapText="1"/>
    </xf>
    <xf numFmtId="3" fontId="2" fillId="2" borderId="2" xfId="0" applyNumberFormat="1" applyFont="1" applyFill="1" applyBorder="1" applyAlignment="1">
      <alignment horizontal="center" vertical="center" wrapText="1"/>
    </xf>
    <xf numFmtId="167" fontId="2" fillId="2" borderId="3" xfId="0" applyNumberFormat="1" applyFont="1" applyFill="1" applyBorder="1" applyAlignment="1">
      <alignment horizontal="center" vertical="center" wrapText="1"/>
    </xf>
    <xf numFmtId="167" fontId="2" fillId="2" borderId="4" xfId="0" applyNumberFormat="1" applyFont="1" applyFill="1" applyBorder="1" applyAlignment="1">
      <alignment horizontal="center" vertical="center" wrapText="1"/>
    </xf>
    <xf numFmtId="3" fontId="1" fillId="0" borderId="0" xfId="0" applyNumberFormat="1" applyFont="1" applyAlignment="1">
      <alignment vertical="center" wrapText="1"/>
    </xf>
    <xf numFmtId="0" fontId="3" fillId="3" borderId="0" xfId="0" applyFont="1" applyFill="1" applyAlignment="1">
      <alignment vertical="center"/>
    </xf>
    <xf numFmtId="0" fontId="16" fillId="3" borderId="5" xfId="0" applyFont="1" applyFill="1" applyBorder="1" applyAlignment="1">
      <alignment horizontal="center" vertical="center" wrapText="1"/>
    </xf>
    <xf numFmtId="3" fontId="16" fillId="0" borderId="6" xfId="0" applyNumberFormat="1" applyFont="1" applyBorder="1" applyAlignment="1">
      <alignment horizontal="right" vertical="center"/>
    </xf>
    <xf numFmtId="0" fontId="16" fillId="3" borderId="6" xfId="0" applyFont="1" applyFill="1" applyBorder="1" applyAlignment="1">
      <alignment horizontal="center" vertical="center" wrapText="1"/>
    </xf>
    <xf numFmtId="0" fontId="17" fillId="3" borderId="2" xfId="0" quotePrefix="1" applyFont="1" applyFill="1" applyBorder="1" applyAlignment="1">
      <alignment horizontal="center" vertical="center"/>
    </xf>
    <xf numFmtId="0" fontId="17" fillId="0" borderId="2" xfId="0" quotePrefix="1" applyFont="1" applyBorder="1" applyAlignment="1">
      <alignment horizontal="center" vertical="center"/>
    </xf>
    <xf numFmtId="0" fontId="17" fillId="0" borderId="0" xfId="0" applyFont="1" applyAlignment="1">
      <alignment horizontal="center" vertical="center"/>
    </xf>
    <xf numFmtId="0" fontId="21" fillId="0" borderId="0" xfId="0" applyFont="1" applyAlignment="1">
      <alignment horizontal="center" vertical="center"/>
    </xf>
    <xf numFmtId="0" fontId="16" fillId="0" borderId="7" xfId="0" applyFont="1" applyBorder="1" applyAlignment="1">
      <alignment vertical="center" wrapText="1"/>
    </xf>
    <xf numFmtId="0" fontId="16" fillId="3" borderId="7" xfId="0" applyFont="1" applyFill="1" applyBorder="1" applyAlignment="1">
      <alignment horizontal="center" vertical="center" wrapText="1"/>
    </xf>
    <xf numFmtId="0" fontId="16" fillId="0" borderId="7" xfId="0" quotePrefix="1" applyFont="1" applyBorder="1" applyAlignment="1">
      <alignment horizontal="center" vertical="center" wrapText="1"/>
    </xf>
    <xf numFmtId="0" fontId="16" fillId="0" borderId="2" xfId="0" quotePrefix="1" applyFont="1" applyBorder="1" applyAlignment="1">
      <alignment horizontal="center" vertical="center"/>
    </xf>
    <xf numFmtId="0" fontId="17" fillId="4" borderId="2" xfId="0" quotePrefix="1" applyFont="1" applyFill="1" applyBorder="1" applyAlignment="1">
      <alignment horizontal="center" vertical="center"/>
    </xf>
    <xf numFmtId="0" fontId="17" fillId="4" borderId="0" xfId="0" applyFont="1" applyFill="1" applyAlignment="1">
      <alignment horizontal="center"/>
    </xf>
    <xf numFmtId="0" fontId="16" fillId="4" borderId="7" xfId="0" applyFont="1" applyFill="1" applyBorder="1" applyAlignment="1">
      <alignment horizontal="center" vertical="center" wrapText="1"/>
    </xf>
    <xf numFmtId="0" fontId="17" fillId="4" borderId="1" xfId="0" applyFont="1" applyFill="1" applyBorder="1" applyAlignment="1">
      <alignment horizontal="center" vertical="center" wrapText="1"/>
    </xf>
    <xf numFmtId="0" fontId="3" fillId="4" borderId="0" xfId="0" applyFont="1" applyFill="1" applyAlignment="1">
      <alignment horizontal="center" vertical="center"/>
    </xf>
    <xf numFmtId="0" fontId="3" fillId="4" borderId="0" xfId="0" quotePrefix="1" applyFont="1" applyFill="1" applyAlignment="1">
      <alignment horizontal="center" vertical="center"/>
    </xf>
    <xf numFmtId="0" fontId="13" fillId="4" borderId="0" xfId="0" applyFont="1" applyFill="1" applyAlignment="1">
      <alignment horizontal="center" vertical="center" wrapText="1"/>
    </xf>
    <xf numFmtId="0" fontId="13" fillId="4" borderId="0" xfId="0" applyFont="1" applyFill="1" applyAlignment="1">
      <alignment horizontal="center"/>
    </xf>
    <xf numFmtId="0" fontId="17" fillId="0" borderId="0" xfId="0" applyFont="1" applyAlignment="1">
      <alignment horizontal="center"/>
    </xf>
    <xf numFmtId="164" fontId="14" fillId="0" borderId="0" xfId="0" applyNumberFormat="1" applyFont="1" applyAlignment="1">
      <alignment horizontal="center" vertical="center"/>
    </xf>
    <xf numFmtId="0" fontId="14" fillId="0" borderId="0" xfId="0" applyFont="1" applyAlignment="1">
      <alignment horizontal="center"/>
    </xf>
    <xf numFmtId="0" fontId="16" fillId="0" borderId="6" xfId="0" applyFont="1" applyBorder="1" applyAlignment="1">
      <alignment vertical="center"/>
    </xf>
    <xf numFmtId="0" fontId="16" fillId="0" borderId="6" xfId="0" applyFont="1" applyBorder="1" applyAlignment="1">
      <alignment horizontal="center" vertical="center"/>
    </xf>
    <xf numFmtId="0" fontId="16" fillId="4" borderId="6" xfId="0" applyFont="1" applyFill="1" applyBorder="1" applyAlignment="1">
      <alignment horizontal="center" vertical="center"/>
    </xf>
    <xf numFmtId="0" fontId="16" fillId="3" borderId="6" xfId="0" applyFont="1" applyFill="1" applyBorder="1" applyAlignment="1">
      <alignment horizontal="center" vertical="center"/>
    </xf>
    <xf numFmtId="3" fontId="16" fillId="0" borderId="6" xfId="0" applyNumberFormat="1" applyFont="1" applyBorder="1" applyAlignment="1">
      <alignment horizontal="center" vertical="center"/>
    </xf>
    <xf numFmtId="3" fontId="1" fillId="0" borderId="1" xfId="0" applyNumberFormat="1" applyFont="1" applyBorder="1" applyAlignment="1">
      <alignment horizontal="center" vertical="center" wrapText="1"/>
    </xf>
    <xf numFmtId="0" fontId="17" fillId="0" borderId="4" xfId="0" quotePrefix="1" applyFont="1" applyBorder="1" applyAlignment="1">
      <alignment horizontal="center" vertical="center" wrapText="1"/>
    </xf>
    <xf numFmtId="38" fontId="17" fillId="0" borderId="4" xfId="0" quotePrefix="1" applyNumberFormat="1" applyFont="1" applyBorder="1" applyAlignment="1">
      <alignment horizontal="center" vertical="center"/>
    </xf>
    <xf numFmtId="0" fontId="17" fillId="0" borderId="4" xfId="0" quotePrefix="1" applyFont="1" applyBorder="1" applyAlignment="1">
      <alignment horizontal="left" vertical="center" wrapText="1"/>
    </xf>
    <xf numFmtId="0" fontId="17" fillId="0" borderId="4" xfId="0" applyFont="1" applyBorder="1" applyAlignment="1">
      <alignment horizontal="center" vertical="center"/>
    </xf>
    <xf numFmtId="0" fontId="14" fillId="0" borderId="0" xfId="0" applyFont="1" applyAlignment="1">
      <alignment vertical="center"/>
    </xf>
    <xf numFmtId="0" fontId="13" fillId="0" borderId="0" xfId="0" applyFont="1" applyAlignment="1">
      <alignment horizontal="centerContinuous"/>
    </xf>
    <xf numFmtId="0" fontId="4" fillId="0" borderId="0" xfId="0" applyFont="1" applyAlignment="1">
      <alignment horizontal="left"/>
    </xf>
    <xf numFmtId="0" fontId="4" fillId="4" borderId="0" xfId="0" applyFont="1" applyFill="1" applyAlignment="1">
      <alignment horizontal="center"/>
    </xf>
    <xf numFmtId="0" fontId="4" fillId="3" borderId="0" xfId="0" applyFont="1" applyFill="1" applyAlignment="1">
      <alignment horizontal="left"/>
    </xf>
    <xf numFmtId="38" fontId="9" fillId="0" borderId="0" xfId="0" applyNumberFormat="1" applyFont="1" applyAlignment="1">
      <alignment horizontal="right"/>
    </xf>
    <xf numFmtId="0" fontId="17" fillId="4" borderId="9" xfId="0" applyFont="1" applyFill="1" applyBorder="1" applyAlignment="1">
      <alignment horizontal="center" vertical="center" wrapText="1"/>
    </xf>
    <xf numFmtId="0" fontId="17" fillId="3" borderId="9" xfId="0" applyFont="1" applyFill="1" applyBorder="1" applyAlignment="1">
      <alignment horizontal="left" vertical="center" wrapText="1"/>
    </xf>
    <xf numFmtId="0" fontId="17" fillId="0" borderId="1" xfId="0" quotePrefix="1" applyFont="1" applyBorder="1" applyAlignment="1">
      <alignment horizontal="left" vertical="center" wrapText="1"/>
    </xf>
    <xf numFmtId="0" fontId="17" fillId="0" borderId="1" xfId="0" quotePrefix="1" applyFont="1" applyBorder="1" applyAlignment="1">
      <alignment horizontal="center" vertical="center" wrapText="1"/>
    </xf>
    <xf numFmtId="0" fontId="17" fillId="0" borderId="1" xfId="0" applyFont="1" applyBorder="1" applyAlignment="1">
      <alignment horizontal="center" vertical="center"/>
    </xf>
    <xf numFmtId="38" fontId="17" fillId="0" borderId="1" xfId="0" quotePrefix="1" applyNumberFormat="1" applyFont="1" applyBorder="1" applyAlignment="1">
      <alignment horizontal="center" vertical="center"/>
    </xf>
    <xf numFmtId="0" fontId="11" fillId="0" borderId="0" xfId="0" applyFont="1" applyAlignment="1">
      <alignment horizontal="center" vertical="center"/>
    </xf>
    <xf numFmtId="0" fontId="1" fillId="0" borderId="7" xfId="0" applyFont="1" applyBorder="1" applyAlignment="1">
      <alignment vertical="center" wrapText="1"/>
    </xf>
    <xf numFmtId="0" fontId="2" fillId="0" borderId="7" xfId="0" applyFont="1" applyBorder="1" applyAlignment="1">
      <alignment horizontal="left" vertical="center" wrapText="1"/>
    </xf>
    <xf numFmtId="38" fontId="2" fillId="0" borderId="7" xfId="0" applyNumberFormat="1" applyFont="1" applyBorder="1" applyAlignment="1">
      <alignment horizontal="right" vertical="center" wrapText="1"/>
    </xf>
    <xf numFmtId="0" fontId="1" fillId="0" borderId="2" xfId="0" applyFont="1" applyBorder="1" applyAlignment="1">
      <alignment horizontal="center" vertical="center" wrapText="1"/>
    </xf>
    <xf numFmtId="0" fontId="2" fillId="0" borderId="2" xfId="0" applyFont="1" applyBorder="1" applyAlignment="1">
      <alignment horizontal="left" vertical="center" wrapText="1"/>
    </xf>
    <xf numFmtId="38" fontId="2" fillId="0" borderId="2" xfId="0" applyNumberFormat="1" applyFont="1" applyBorder="1" applyAlignment="1">
      <alignment horizontal="right"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165" fontId="1" fillId="0" borderId="13" xfId="0" applyNumberFormat="1" applyFont="1" applyBorder="1" applyAlignment="1">
      <alignment horizontal="center" vertical="center" wrapText="1"/>
    </xf>
    <xf numFmtId="0" fontId="26" fillId="0" borderId="0" xfId="0" applyFont="1" applyAlignment="1">
      <alignment vertical="center"/>
    </xf>
    <xf numFmtId="2" fontId="29" fillId="0" borderId="0" xfId="0" applyNumberFormat="1" applyFont="1" applyAlignment="1">
      <alignment horizontal="left"/>
    </xf>
    <xf numFmtId="0" fontId="29" fillId="0" borderId="0" xfId="0" applyFont="1" applyAlignment="1">
      <alignment horizontal="center"/>
    </xf>
    <xf numFmtId="0" fontId="17" fillId="0" borderId="0" xfId="0" applyFont="1" applyAlignment="1">
      <alignment horizontal="left" vertical="center" indent="1"/>
    </xf>
    <xf numFmtId="0" fontId="5" fillId="0" borderId="0" xfId="0" applyFont="1"/>
    <xf numFmtId="0" fontId="17" fillId="0" borderId="2" xfId="0" applyFont="1" applyBorder="1" applyAlignment="1">
      <alignment horizontal="center" vertical="center" wrapText="1"/>
    </xf>
    <xf numFmtId="0" fontId="1" fillId="0" borderId="11" xfId="0" applyFont="1" applyBorder="1" applyAlignment="1">
      <alignment horizontal="center" vertical="center" wrapText="1"/>
    </xf>
    <xf numFmtId="3" fontId="37" fillId="0" borderId="1" xfId="0" applyNumberFormat="1" applyFont="1" applyBorder="1" applyAlignment="1">
      <alignment vertical="center" wrapText="1"/>
    </xf>
    <xf numFmtId="3" fontId="39" fillId="0" borderId="1" xfId="0" applyNumberFormat="1" applyFont="1" applyBorder="1" applyAlignment="1">
      <alignment vertical="center" wrapText="1"/>
    </xf>
    <xf numFmtId="3" fontId="1" fillId="0" borderId="1" xfId="0" applyNumberFormat="1" applyFont="1" applyBorder="1" applyAlignment="1">
      <alignment horizontal="center" vertical="justify" wrapText="1"/>
    </xf>
    <xf numFmtId="0" fontId="1" fillId="2" borderId="4" xfId="0" applyFont="1" applyFill="1" applyBorder="1" applyAlignment="1">
      <alignment horizontal="left" vertical="center" wrapText="1"/>
    </xf>
    <xf numFmtId="0" fontId="1" fillId="2" borderId="4" xfId="0" applyFont="1" applyFill="1" applyBorder="1" applyAlignment="1">
      <alignment horizontal="center" vertical="center" wrapText="1"/>
    </xf>
    <xf numFmtId="166" fontId="17" fillId="0" borderId="4" xfId="0" quotePrefix="1" applyNumberFormat="1" applyFont="1" applyBorder="1" applyAlignment="1">
      <alignment horizontal="center" vertical="center"/>
    </xf>
    <xf numFmtId="166" fontId="17" fillId="0" borderId="1" xfId="0" quotePrefix="1" applyNumberFormat="1" applyFont="1" applyBorder="1" applyAlignment="1">
      <alignment horizontal="center" vertical="center"/>
    </xf>
    <xf numFmtId="165" fontId="36" fillId="5" borderId="6" xfId="0" applyNumberFormat="1" applyFont="1" applyFill="1" applyBorder="1" applyAlignment="1">
      <alignment horizontal="center" vertical="center"/>
    </xf>
    <xf numFmtId="38" fontId="17" fillId="0" borderId="3" xfId="0" quotePrefix="1" applyNumberFormat="1" applyFont="1" applyBorder="1" applyAlignment="1">
      <alignment horizontal="center" vertical="center"/>
    </xf>
    <xf numFmtId="2" fontId="33" fillId="0" borderId="0" xfId="0" applyNumberFormat="1" applyFont="1" applyAlignment="1">
      <alignment horizontal="left" vertical="center"/>
    </xf>
    <xf numFmtId="0" fontId="41" fillId="0" borderId="0" xfId="0" applyFont="1"/>
    <xf numFmtId="0" fontId="42" fillId="0" borderId="0" xfId="0" applyFont="1"/>
    <xf numFmtId="0" fontId="43" fillId="0" borderId="0" xfId="0" applyFont="1" applyAlignment="1">
      <alignment vertical="center"/>
    </xf>
    <xf numFmtId="0" fontId="35" fillId="0" borderId="0" xfId="0" applyFont="1"/>
    <xf numFmtId="38" fontId="2" fillId="0" borderId="2" xfId="0" applyNumberFormat="1" applyFont="1" applyBorder="1" applyAlignment="1">
      <alignment horizontal="center" vertical="center" wrapText="1"/>
    </xf>
    <xf numFmtId="0" fontId="47" fillId="0" borderId="0" xfId="0" applyFont="1"/>
    <xf numFmtId="0" fontId="7" fillId="0" borderId="2" xfId="0" applyFont="1" applyBorder="1" applyAlignment="1">
      <alignment horizontal="center" vertical="center"/>
    </xf>
    <xf numFmtId="3" fontId="1" fillId="0" borderId="1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left" vertical="center" wrapText="1"/>
    </xf>
    <xf numFmtId="0" fontId="12" fillId="0" borderId="0" xfId="0" applyFont="1" applyAlignment="1">
      <alignment vertical="center"/>
    </xf>
    <xf numFmtId="14" fontId="12" fillId="0" borderId="0" xfId="0" applyNumberFormat="1" applyFont="1" applyAlignment="1">
      <alignment vertical="center"/>
    </xf>
    <xf numFmtId="0" fontId="11" fillId="6" borderId="5" xfId="0" applyFont="1" applyFill="1" applyBorder="1" applyAlignment="1">
      <alignment horizontal="center" vertical="center" wrapText="1"/>
    </xf>
    <xf numFmtId="0" fontId="11" fillId="6" borderId="5" xfId="0" applyFont="1" applyFill="1" applyBorder="1" applyAlignment="1">
      <alignment vertical="center"/>
    </xf>
    <xf numFmtId="0" fontId="11" fillId="6" borderId="5" xfId="0" applyFont="1" applyFill="1" applyBorder="1" applyAlignment="1">
      <alignment vertical="center" wrapText="1"/>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1" fillId="6" borderId="1" xfId="0" applyFont="1" applyFill="1" applyBorder="1" applyAlignment="1">
      <alignment horizontal="center" vertical="center" wrapText="1"/>
    </xf>
    <xf numFmtId="0" fontId="12" fillId="0" borderId="1" xfId="0" applyFont="1" applyBorder="1" applyAlignment="1">
      <alignment horizontal="justify" vertical="center" wrapText="1"/>
    </xf>
    <xf numFmtId="0" fontId="12" fillId="0" borderId="6" xfId="0" applyFont="1" applyBorder="1" applyAlignment="1">
      <alignment vertical="center" wrapText="1"/>
    </xf>
    <xf numFmtId="0" fontId="12" fillId="0" borderId="6" xfId="0" applyFont="1" applyBorder="1" applyAlignment="1">
      <alignment horizontal="center" vertical="center" wrapText="1"/>
    </xf>
    <xf numFmtId="0" fontId="12" fillId="0" borderId="6" xfId="0" applyFont="1" applyBorder="1" applyAlignment="1">
      <alignment horizontal="left" vertical="center" wrapText="1"/>
    </xf>
    <xf numFmtId="0" fontId="12" fillId="0" borderId="0" xfId="0" applyFont="1" applyAlignment="1">
      <alignment horizontal="left"/>
    </xf>
    <xf numFmtId="0" fontId="17" fillId="0" borderId="0" xfId="0" applyFont="1" applyProtection="1">
      <protection locked="0"/>
    </xf>
    <xf numFmtId="0" fontId="17" fillId="0" borderId="0" xfId="0" applyFont="1" applyAlignment="1" applyProtection="1">
      <alignment horizontal="center"/>
      <protection locked="0"/>
    </xf>
    <xf numFmtId="0" fontId="16" fillId="0" borderId="0" xfId="0" applyFont="1" applyAlignment="1" applyProtection="1">
      <alignment horizontal="center" vertical="center"/>
      <protection locked="0"/>
    </xf>
    <xf numFmtId="0" fontId="32" fillId="0" borderId="0" xfId="0" applyFont="1" applyProtection="1">
      <protection locked="0"/>
    </xf>
    <xf numFmtId="10" fontId="17" fillId="0" borderId="0" xfId="0" applyNumberFormat="1" applyFont="1" applyAlignment="1" applyProtection="1">
      <alignment horizontal="center"/>
      <protection locked="0"/>
    </xf>
    <xf numFmtId="170" fontId="20" fillId="0" borderId="0" xfId="0" applyNumberFormat="1" applyFont="1" applyAlignment="1" applyProtection="1">
      <alignment horizontal="center" vertical="center"/>
      <protection locked="0"/>
    </xf>
    <xf numFmtId="0" fontId="16" fillId="0" borderId="0" xfId="0" quotePrefix="1" applyFont="1" applyProtection="1">
      <protection locked="0"/>
    </xf>
    <xf numFmtId="167" fontId="36" fillId="0" borderId="0" xfId="0" applyNumberFormat="1" applyFont="1" applyAlignment="1" applyProtection="1">
      <alignment horizontal="center"/>
      <protection locked="0"/>
    </xf>
    <xf numFmtId="10" fontId="16" fillId="0" borderId="0" xfId="0" applyNumberFormat="1" applyFont="1" applyAlignment="1" applyProtection="1">
      <alignment horizontal="left"/>
      <protection locked="0"/>
    </xf>
    <xf numFmtId="170" fontId="18" fillId="0" borderId="0" xfId="0" applyNumberFormat="1" applyFont="1" applyAlignment="1" applyProtection="1">
      <alignment horizontal="center" vertical="center"/>
      <protection locked="0"/>
    </xf>
    <xf numFmtId="0" fontId="16" fillId="0" borderId="0" xfId="0" applyFont="1" applyProtection="1">
      <protection locked="0"/>
    </xf>
    <xf numFmtId="171" fontId="18" fillId="0" borderId="0" xfId="0" applyNumberFormat="1" applyFont="1" applyAlignment="1" applyProtection="1">
      <alignment horizontal="center" vertical="center"/>
      <protection locked="0"/>
    </xf>
    <xf numFmtId="10" fontId="16" fillId="0" borderId="0" xfId="0" applyNumberFormat="1" applyFont="1" applyAlignment="1" applyProtection="1">
      <alignment horizontal="center"/>
      <protection locked="0"/>
    </xf>
    <xf numFmtId="172" fontId="36" fillId="0" borderId="0" xfId="0" applyNumberFormat="1" applyFont="1" applyAlignment="1" applyProtection="1">
      <alignment horizontal="center"/>
      <protection locked="0"/>
    </xf>
    <xf numFmtId="0" fontId="51" fillId="0" borderId="0" xfId="0" applyFont="1" applyAlignment="1" applyProtection="1">
      <alignment horizontal="center" vertical="top"/>
      <protection locked="0"/>
    </xf>
    <xf numFmtId="0" fontId="51" fillId="0" borderId="0" xfId="0" applyFont="1" applyAlignment="1" applyProtection="1">
      <alignment horizontal="left" vertical="top"/>
      <protection locked="0"/>
    </xf>
    <xf numFmtId="0" fontId="53" fillId="0" borderId="0" xfId="0" applyFont="1" applyAlignment="1" applyProtection="1">
      <alignment horizontal="center" vertical="top"/>
      <protection locked="0"/>
    </xf>
    <xf numFmtId="0" fontId="53" fillId="0" borderId="0" xfId="0" applyFont="1" applyAlignment="1" applyProtection="1">
      <alignment vertical="top"/>
      <protection locked="0"/>
    </xf>
    <xf numFmtId="0" fontId="53" fillId="0" borderId="0" xfId="0" applyFont="1" applyAlignment="1">
      <alignment vertical="top"/>
    </xf>
    <xf numFmtId="0" fontId="17" fillId="0" borderId="0" xfId="0" applyFont="1" applyAlignment="1" applyProtection="1">
      <alignment horizontal="left"/>
      <protection locked="0"/>
    </xf>
    <xf numFmtId="173" fontId="17" fillId="0" borderId="0" xfId="0" applyNumberFormat="1" applyFont="1" applyProtection="1">
      <protection locked="0"/>
    </xf>
    <xf numFmtId="172" fontId="16" fillId="0" borderId="0" xfId="0" applyNumberFormat="1" applyFont="1" applyAlignment="1" applyProtection="1">
      <alignment horizontal="center" vertical="center"/>
      <protection locked="0"/>
    </xf>
    <xf numFmtId="0" fontId="32" fillId="0" borderId="0" xfId="0" applyFont="1" applyAlignment="1">
      <alignment horizontal="right"/>
    </xf>
    <xf numFmtId="0" fontId="32" fillId="0" borderId="0" xfId="0" applyFont="1"/>
    <xf numFmtId="10" fontId="16" fillId="7" borderId="3" xfId="0" applyNumberFormat="1" applyFont="1" applyFill="1" applyBorder="1" applyAlignment="1" applyProtection="1">
      <alignment horizontal="centerContinuous" vertical="center"/>
      <protection locked="0"/>
    </xf>
    <xf numFmtId="170" fontId="18" fillId="7" borderId="3" xfId="0" applyNumberFormat="1" applyFont="1" applyFill="1" applyBorder="1" applyAlignment="1" applyProtection="1">
      <alignment horizontal="centerContinuous" vertical="center"/>
      <protection locked="0"/>
    </xf>
    <xf numFmtId="0" fontId="16" fillId="7" borderId="3" xfId="0" applyFont="1" applyFill="1" applyBorder="1" applyAlignment="1" applyProtection="1">
      <alignment horizontal="centerContinuous" vertical="center"/>
      <protection locked="0"/>
    </xf>
    <xf numFmtId="0" fontId="16" fillId="8" borderId="2" xfId="0" applyFont="1" applyFill="1" applyBorder="1" applyAlignment="1" applyProtection="1">
      <alignment horizontal="center" vertical="center"/>
      <protection locked="0"/>
    </xf>
    <xf numFmtId="174" fontId="16" fillId="7" borderId="2" xfId="0" applyNumberFormat="1" applyFont="1" applyFill="1" applyBorder="1" applyAlignment="1" applyProtection="1">
      <alignment horizontal="center" vertical="center"/>
      <protection locked="0"/>
    </xf>
    <xf numFmtId="0" fontId="16" fillId="7" borderId="2" xfId="0" applyFont="1" applyFill="1" applyBorder="1" applyAlignment="1" applyProtection="1">
      <alignment horizontal="center" vertical="center"/>
      <protection locked="0"/>
    </xf>
    <xf numFmtId="0" fontId="54" fillId="7" borderId="2" xfId="0" applyFont="1" applyFill="1" applyBorder="1" applyAlignment="1">
      <alignment horizontal="center" vertical="center" wrapText="1"/>
    </xf>
    <xf numFmtId="3" fontId="54" fillId="7" borderId="2" xfId="0" applyNumberFormat="1" applyFont="1" applyFill="1" applyBorder="1" applyAlignment="1">
      <alignment horizontal="center" vertical="center" wrapText="1"/>
    </xf>
    <xf numFmtId="165" fontId="51" fillId="8" borderId="3" xfId="0" applyNumberFormat="1" applyFont="1" applyFill="1" applyBorder="1" applyAlignment="1" applyProtection="1">
      <alignment horizontal="center" vertical="center"/>
      <protection locked="0"/>
    </xf>
    <xf numFmtId="3" fontId="16" fillId="8" borderId="3" xfId="0" applyNumberFormat="1" applyFont="1" applyFill="1" applyBorder="1" applyAlignment="1" applyProtection="1">
      <alignment horizontal="center" vertical="center"/>
      <protection locked="0"/>
    </xf>
    <xf numFmtId="0" fontId="17" fillId="0" borderId="5" xfId="0" quotePrefix="1" applyFont="1" applyBorder="1" applyAlignment="1" applyProtection="1">
      <alignment horizontal="left" vertical="center" wrapText="1"/>
      <protection locked="0"/>
    </xf>
    <xf numFmtId="3" fontId="55" fillId="0" borderId="5" xfId="0" applyNumberFormat="1" applyFont="1" applyBorder="1" applyAlignment="1">
      <alignment horizontal="center" vertical="center" wrapText="1"/>
    </xf>
    <xf numFmtId="165" fontId="36" fillId="8" borderId="5" xfId="0" applyNumberFormat="1" applyFont="1" applyFill="1" applyBorder="1" applyAlignment="1">
      <alignment horizontal="center" vertical="center" wrapText="1"/>
    </xf>
    <xf numFmtId="3" fontId="55" fillId="8" borderId="5" xfId="0" applyNumberFormat="1" applyFont="1" applyFill="1" applyBorder="1" applyAlignment="1">
      <alignment horizontal="center" vertical="center" wrapText="1"/>
    </xf>
    <xf numFmtId="0" fontId="17" fillId="0" borderId="6" xfId="0" quotePrefix="1" applyFont="1" applyBorder="1" applyAlignment="1" applyProtection="1">
      <alignment horizontal="left" vertical="center" wrapText="1"/>
      <protection locked="0"/>
    </xf>
    <xf numFmtId="3" fontId="55" fillId="0" borderId="6" xfId="0" applyNumberFormat="1" applyFont="1" applyBorder="1" applyAlignment="1">
      <alignment horizontal="center" vertical="center" wrapText="1"/>
    </xf>
    <xf numFmtId="165" fontId="36" fillId="8" borderId="6" xfId="0" applyNumberFormat="1" applyFont="1" applyFill="1" applyBorder="1" applyAlignment="1">
      <alignment horizontal="center" vertical="center" wrapText="1"/>
    </xf>
    <xf numFmtId="3" fontId="55" fillId="8" borderId="6" xfId="0" applyNumberFormat="1" applyFont="1" applyFill="1" applyBorder="1" applyAlignment="1">
      <alignment horizontal="center" vertical="center" wrapText="1"/>
    </xf>
    <xf numFmtId="173" fontId="17" fillId="0" borderId="0" xfId="0" applyNumberFormat="1" applyFont="1" applyAlignment="1" applyProtection="1">
      <alignment horizontal="center"/>
      <protection locked="0"/>
    </xf>
    <xf numFmtId="0" fontId="17" fillId="9" borderId="5" xfId="0" quotePrefix="1" applyFont="1" applyFill="1" applyBorder="1" applyAlignment="1" applyProtection="1">
      <alignment horizontal="left" vertical="center" wrapText="1"/>
      <protection locked="0"/>
    </xf>
    <xf numFmtId="3" fontId="55" fillId="9" borderId="5" xfId="0" applyNumberFormat="1" applyFont="1" applyFill="1" applyBorder="1" applyAlignment="1">
      <alignment horizontal="center" vertical="center" wrapText="1"/>
    </xf>
    <xf numFmtId="0" fontId="17" fillId="9" borderId="6" xfId="0" quotePrefix="1" applyFont="1" applyFill="1" applyBorder="1" applyAlignment="1" applyProtection="1">
      <alignment horizontal="left" vertical="center" wrapText="1"/>
      <protection locked="0"/>
    </xf>
    <xf numFmtId="3" fontId="55" fillId="9" borderId="6" xfId="0" applyNumberFormat="1" applyFont="1" applyFill="1" applyBorder="1" applyAlignment="1">
      <alignment horizontal="center" vertical="center" wrapText="1"/>
    </xf>
    <xf numFmtId="174" fontId="16" fillId="7" borderId="2" xfId="0" applyNumberFormat="1" applyFont="1" applyFill="1" applyBorder="1" applyAlignment="1" applyProtection="1">
      <alignment horizontal="center" vertical="center" wrapText="1"/>
      <protection locked="0"/>
    </xf>
    <xf numFmtId="0" fontId="17" fillId="10" borderId="2" xfId="0" quotePrefix="1" applyFont="1" applyFill="1" applyBorder="1" applyAlignment="1" applyProtection="1">
      <alignment horizontal="left" vertical="center" wrapText="1"/>
      <protection locked="0"/>
    </xf>
    <xf numFmtId="165" fontId="55" fillId="10" borderId="2" xfId="0" applyNumberFormat="1" applyFont="1" applyFill="1" applyBorder="1" applyAlignment="1">
      <alignment horizontal="center" vertical="center" wrapText="1"/>
    </xf>
    <xf numFmtId="165" fontId="36" fillId="8" borderId="2" xfId="0" applyNumberFormat="1" applyFont="1" applyFill="1" applyBorder="1" applyAlignment="1">
      <alignment horizontal="center" vertical="center" wrapText="1"/>
    </xf>
    <xf numFmtId="3" fontId="55" fillId="8" borderId="2" xfId="0" applyNumberFormat="1" applyFont="1" applyFill="1" applyBorder="1" applyAlignment="1">
      <alignment horizontal="center" vertical="center" wrapText="1"/>
    </xf>
    <xf numFmtId="174" fontId="16" fillId="7" borderId="2" xfId="0" quotePrefix="1" applyNumberFormat="1" applyFont="1" applyFill="1" applyBorder="1" applyAlignment="1" applyProtection="1">
      <alignment horizontal="center" vertical="center"/>
      <protection locked="0"/>
    </xf>
    <xf numFmtId="0" fontId="16" fillId="7" borderId="2" xfId="0" quotePrefix="1" applyFont="1" applyFill="1" applyBorder="1" applyAlignment="1" applyProtection="1">
      <alignment horizontal="center" vertical="center"/>
      <protection locked="0"/>
    </xf>
    <xf numFmtId="0" fontId="17" fillId="0" borderId="2" xfId="0" quotePrefix="1" applyFont="1" applyBorder="1" applyAlignment="1" applyProtection="1">
      <alignment horizontal="left" vertical="center" wrapText="1"/>
      <protection locked="0"/>
    </xf>
    <xf numFmtId="4" fontId="55" fillId="0" borderId="2" xfId="0" applyNumberFormat="1" applyFont="1" applyBorder="1" applyAlignment="1">
      <alignment horizontal="center" vertical="center" wrapText="1"/>
    </xf>
    <xf numFmtId="174" fontId="16" fillId="7" borderId="3" xfId="0" applyNumberFormat="1" applyFont="1" applyFill="1" applyBorder="1" applyAlignment="1" applyProtection="1">
      <alignment horizontal="center" vertical="center"/>
      <protection locked="0"/>
    </xf>
    <xf numFmtId="0" fontId="16" fillId="7" borderId="3" xfId="0" applyFont="1" applyFill="1" applyBorder="1" applyAlignment="1" applyProtection="1">
      <alignment horizontal="center" vertical="center"/>
      <protection locked="0"/>
    </xf>
    <xf numFmtId="0" fontId="54" fillId="7" borderId="3" xfId="0" applyFont="1" applyFill="1" applyBorder="1" applyAlignment="1">
      <alignment horizontal="center" vertical="center" wrapText="1"/>
    </xf>
    <xf numFmtId="3" fontId="54" fillId="7" borderId="3" xfId="0" applyNumberFormat="1" applyFont="1" applyFill="1" applyBorder="1" applyAlignment="1">
      <alignment horizontal="center" vertical="center" wrapText="1"/>
    </xf>
    <xf numFmtId="165" fontId="55" fillId="8" borderId="2" xfId="0" applyNumberFormat="1" applyFont="1" applyFill="1" applyBorder="1" applyAlignment="1">
      <alignment horizontal="center" vertical="center" wrapText="1"/>
    </xf>
    <xf numFmtId="0" fontId="51" fillId="0" borderId="0" xfId="0" applyFont="1" applyAlignment="1" applyProtection="1">
      <alignment horizontal="center" vertical="center"/>
      <protection locked="0"/>
    </xf>
    <xf numFmtId="0" fontId="51" fillId="0" borderId="0" xfId="0" applyFont="1" applyProtection="1">
      <protection locked="0"/>
    </xf>
    <xf numFmtId="0" fontId="53" fillId="0" borderId="0" xfId="0" applyFont="1" applyProtection="1">
      <protection locked="0"/>
    </xf>
    <xf numFmtId="0" fontId="53" fillId="0" borderId="0" xfId="0" applyFont="1" applyAlignment="1" applyProtection="1">
      <alignment horizontal="center"/>
      <protection locked="0"/>
    </xf>
    <xf numFmtId="0" fontId="53" fillId="0" borderId="0" xfId="0" applyFont="1"/>
    <xf numFmtId="10" fontId="16" fillId="7" borderId="2" xfId="0" applyNumberFormat="1" applyFont="1" applyFill="1" applyBorder="1" applyAlignment="1" applyProtection="1">
      <alignment horizontal="centerContinuous"/>
      <protection locked="0"/>
    </xf>
    <xf numFmtId="170" fontId="18" fillId="7" borderId="2" xfId="0" applyNumberFormat="1" applyFont="1" applyFill="1" applyBorder="1" applyAlignment="1" applyProtection="1">
      <alignment horizontal="centerContinuous" vertical="center"/>
      <protection locked="0"/>
    </xf>
    <xf numFmtId="0" fontId="16" fillId="7" borderId="2" xfId="0" applyFont="1" applyFill="1" applyBorder="1" applyAlignment="1" applyProtection="1">
      <alignment horizontal="centerContinuous"/>
      <protection locked="0"/>
    </xf>
    <xf numFmtId="0" fontId="16" fillId="11" borderId="2" xfId="0" applyFont="1" applyFill="1" applyBorder="1" applyAlignment="1" applyProtection="1">
      <alignment horizontal="center"/>
      <protection locked="0"/>
    </xf>
    <xf numFmtId="3" fontId="17" fillId="0" borderId="0" xfId="0" applyNumberFormat="1" applyFont="1" applyProtection="1">
      <protection locked="0"/>
    </xf>
    <xf numFmtId="3" fontId="16" fillId="0" borderId="0" xfId="0" applyNumberFormat="1" applyFont="1" applyAlignment="1" applyProtection="1">
      <alignment horizontal="center" vertical="center"/>
      <protection locked="0"/>
    </xf>
    <xf numFmtId="174" fontId="16" fillId="7" borderId="10" xfId="0" applyNumberFormat="1" applyFont="1" applyFill="1" applyBorder="1" applyAlignment="1" applyProtection="1">
      <alignment horizontal="center" vertical="center"/>
      <protection locked="0"/>
    </xf>
    <xf numFmtId="3" fontId="16" fillId="7" borderId="2" xfId="0" applyNumberFormat="1" applyFont="1" applyFill="1" applyBorder="1" applyAlignment="1" applyProtection="1">
      <alignment horizontal="center"/>
      <protection locked="0"/>
    </xf>
    <xf numFmtId="175" fontId="51" fillId="11" borderId="2" xfId="0" applyNumberFormat="1" applyFont="1" applyFill="1" applyBorder="1" applyAlignment="1" applyProtection="1">
      <alignment horizontal="center"/>
      <protection locked="0"/>
    </xf>
    <xf numFmtId="0" fontId="17" fillId="10" borderId="2" xfId="0" applyFont="1" applyFill="1" applyBorder="1" applyAlignment="1" applyProtection="1">
      <alignment horizontal="left"/>
      <protection locked="0"/>
    </xf>
    <xf numFmtId="0" fontId="55" fillId="10" borderId="2" xfId="0" applyFont="1" applyFill="1" applyBorder="1" applyAlignment="1">
      <alignment horizontal="center" vertical="center" wrapText="1"/>
    </xf>
    <xf numFmtId="169" fontId="18" fillId="11" borderId="2" xfId="0" applyNumberFormat="1" applyFont="1" applyFill="1" applyBorder="1" applyAlignment="1" applyProtection="1">
      <alignment horizontal="center" vertical="center"/>
      <protection locked="0"/>
    </xf>
    <xf numFmtId="169" fontId="17" fillId="11" borderId="2" xfId="0" applyNumberFormat="1" applyFont="1" applyFill="1" applyBorder="1" applyAlignment="1" applyProtection="1">
      <alignment horizontal="center"/>
      <protection locked="0"/>
    </xf>
    <xf numFmtId="10" fontId="16" fillId="7" borderId="2" xfId="0" applyNumberFormat="1" applyFont="1" applyFill="1" applyBorder="1" applyAlignment="1" applyProtection="1">
      <alignment horizontal="centerContinuous" vertical="center" wrapText="1"/>
      <protection locked="0"/>
    </xf>
    <xf numFmtId="10" fontId="16" fillId="7" borderId="2" xfId="0" applyNumberFormat="1" applyFont="1" applyFill="1" applyBorder="1" applyAlignment="1" applyProtection="1">
      <alignment horizontal="centerContinuous" vertical="center"/>
      <protection locked="0"/>
    </xf>
    <xf numFmtId="0" fontId="16" fillId="7" borderId="2" xfId="0" applyFont="1" applyFill="1" applyBorder="1" applyAlignment="1" applyProtection="1">
      <alignment horizontal="centerContinuous" vertical="center"/>
      <protection locked="0"/>
    </xf>
    <xf numFmtId="0" fontId="16" fillId="11" borderId="2" xfId="0" applyFont="1" applyFill="1" applyBorder="1" applyAlignment="1" applyProtection="1">
      <alignment horizontal="center" vertical="center"/>
      <protection locked="0"/>
    </xf>
    <xf numFmtId="0" fontId="17" fillId="0" borderId="0" xfId="0" applyFont="1" applyAlignment="1" applyProtection="1">
      <alignment vertical="center"/>
      <protection locked="0"/>
    </xf>
    <xf numFmtId="0" fontId="16" fillId="0" borderId="0" xfId="0" applyFont="1" applyAlignment="1">
      <alignment horizontal="center" vertical="center"/>
    </xf>
    <xf numFmtId="0" fontId="58" fillId="0" borderId="0" xfId="0" applyFont="1" applyAlignment="1" applyProtection="1">
      <alignment vertical="center"/>
      <protection locked="0"/>
    </xf>
    <xf numFmtId="176" fontId="16" fillId="7" borderId="10" xfId="0" applyNumberFormat="1" applyFont="1" applyFill="1" applyBorder="1" applyAlignment="1" applyProtection="1">
      <alignment horizontal="center" vertical="center"/>
      <protection locked="0"/>
    </xf>
    <xf numFmtId="0" fontId="43" fillId="0" borderId="1" xfId="0" applyFont="1" applyBorder="1" applyAlignment="1">
      <alignment vertical="center"/>
    </xf>
    <xf numFmtId="0" fontId="43" fillId="0" borderId="6" xfId="0" applyFont="1" applyBorder="1" applyAlignment="1">
      <alignment vertical="center"/>
    </xf>
    <xf numFmtId="177" fontId="1" fillId="0" borderId="13" xfId="0" applyNumberFormat="1" applyFont="1" applyBorder="1" applyAlignment="1">
      <alignment vertical="center" wrapText="1"/>
    </xf>
    <xf numFmtId="177" fontId="27" fillId="0" borderId="13" xfId="0" applyNumberFormat="1" applyFont="1" applyBorder="1" applyAlignment="1">
      <alignment vertical="center" wrapText="1"/>
    </xf>
    <xf numFmtId="43" fontId="36" fillId="0" borderId="0" xfId="0" applyNumberFormat="1" applyFont="1" applyAlignment="1" applyProtection="1">
      <alignment horizontal="center"/>
      <protection locked="0"/>
    </xf>
    <xf numFmtId="178" fontId="1" fillId="0" borderId="12" xfId="0" applyNumberFormat="1" applyFont="1" applyBorder="1" applyAlignment="1">
      <alignment vertical="center" wrapText="1"/>
    </xf>
    <xf numFmtId="10" fontId="1" fillId="0" borderId="12" xfId="0" applyNumberFormat="1" applyFont="1" applyBorder="1" applyAlignment="1">
      <alignment vertical="center" wrapText="1"/>
    </xf>
    <xf numFmtId="0" fontId="27" fillId="0" borderId="1"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1" xfId="0" applyFont="1" applyBorder="1" applyAlignment="1">
      <alignment horizontal="center" vertical="center" wrapText="1"/>
    </xf>
    <xf numFmtId="3" fontId="27" fillId="0" borderId="12" xfId="0" applyNumberFormat="1" applyFont="1" applyBorder="1" applyAlignment="1">
      <alignment horizontal="right" vertical="center" wrapText="1"/>
    </xf>
    <xf numFmtId="3" fontId="27" fillId="0" borderId="13" xfId="0" applyNumberFormat="1" applyFont="1" applyBorder="1" applyAlignment="1">
      <alignment horizontal="center" vertical="center" wrapText="1"/>
    </xf>
    <xf numFmtId="165" fontId="27" fillId="0" borderId="13" xfId="0" applyNumberFormat="1" applyFont="1" applyBorder="1" applyAlignment="1">
      <alignment horizontal="center" vertical="center" wrapText="1"/>
    </xf>
    <xf numFmtId="4" fontId="27" fillId="0" borderId="14" xfId="0" applyNumberFormat="1" applyFont="1" applyBorder="1" applyAlignment="1">
      <alignment horizontal="center" vertical="center" wrapText="1"/>
    </xf>
    <xf numFmtId="3" fontId="27" fillId="0" borderId="1" xfId="0" applyNumberFormat="1" applyFont="1" applyBorder="1" applyAlignment="1">
      <alignment vertical="center" wrapText="1"/>
    </xf>
    <xf numFmtId="0" fontId="27" fillId="0" borderId="0" xfId="0" applyFont="1" applyAlignment="1">
      <alignment vertical="center" wrapText="1"/>
    </xf>
    <xf numFmtId="38" fontId="27" fillId="0" borderId="0" xfId="0" applyNumberFormat="1" applyFont="1" applyAlignment="1">
      <alignment vertical="center" wrapText="1"/>
    </xf>
    <xf numFmtId="0" fontId="27" fillId="2" borderId="1" xfId="0" applyFont="1" applyFill="1" applyBorder="1" applyAlignment="1">
      <alignment horizontal="left" vertical="center" wrapText="1"/>
    </xf>
    <xf numFmtId="0" fontId="27" fillId="0" borderId="12" xfId="0" applyFont="1" applyBorder="1" applyAlignment="1">
      <alignment horizontal="center" vertical="center" wrapText="1"/>
    </xf>
    <xf numFmtId="178" fontId="27" fillId="0" borderId="12" xfId="0" applyNumberFormat="1" applyFont="1" applyBorder="1" applyAlignment="1">
      <alignment vertical="center" wrapText="1"/>
    </xf>
    <xf numFmtId="170" fontId="27" fillId="0" borderId="12" xfId="0" applyNumberFormat="1" applyFont="1" applyBorder="1" applyAlignment="1">
      <alignment vertical="center" wrapText="1"/>
    </xf>
    <xf numFmtId="3" fontId="27" fillId="0" borderId="28" xfId="0" applyNumberFormat="1" applyFont="1" applyBorder="1" applyAlignment="1">
      <alignment horizontal="center" vertical="center" wrapText="1"/>
    </xf>
    <xf numFmtId="0" fontId="12" fillId="0" borderId="16" xfId="0" applyFont="1" applyBorder="1"/>
    <xf numFmtId="0" fontId="12" fillId="0" borderId="17" xfId="0" applyFont="1" applyBorder="1"/>
    <xf numFmtId="0" fontId="12" fillId="0" borderId="18" xfId="0" applyFont="1" applyBorder="1"/>
    <xf numFmtId="0" fontId="11" fillId="0" borderId="19" xfId="0" applyFont="1" applyBorder="1" applyAlignment="1">
      <alignment horizontal="centerContinuous"/>
    </xf>
    <xf numFmtId="0" fontId="12" fillId="0" borderId="20" xfId="0" applyFont="1" applyBorder="1"/>
    <xf numFmtId="0" fontId="12" fillId="0" borderId="19" xfId="0" applyFont="1" applyBorder="1"/>
    <xf numFmtId="0" fontId="59" fillId="0" borderId="0" xfId="0" applyFont="1" applyAlignment="1">
      <alignment horizontal="left"/>
    </xf>
    <xf numFmtId="0" fontId="59" fillId="0" borderId="0" xfId="0" applyFont="1"/>
    <xf numFmtId="0" fontId="12" fillId="0" borderId="0" xfId="0" applyFont="1" applyAlignment="1">
      <alignment vertical="top"/>
    </xf>
    <xf numFmtId="0" fontId="11" fillId="0" borderId="0" xfId="0" applyFont="1" applyAlignment="1">
      <alignment horizontal="left"/>
    </xf>
    <xf numFmtId="0" fontId="11" fillId="0" borderId="20" xfId="0" applyFont="1" applyBorder="1" applyAlignment="1">
      <alignment horizontal="centerContinuous"/>
    </xf>
    <xf numFmtId="0" fontId="11" fillId="0" borderId="19" xfId="0" applyFont="1" applyBorder="1"/>
    <xf numFmtId="0" fontId="11" fillId="0" borderId="20" xfId="0" applyFont="1" applyBorder="1"/>
    <xf numFmtId="0" fontId="12" fillId="0" borderId="21" xfId="0" applyFont="1" applyBorder="1"/>
    <xf numFmtId="0" fontId="12" fillId="0" borderId="22" xfId="0" applyFont="1" applyBorder="1"/>
    <xf numFmtId="0" fontId="12" fillId="0" borderId="23" xfId="0" applyFont="1" applyBorder="1"/>
    <xf numFmtId="0" fontId="60" fillId="0" borderId="0" xfId="0" applyFont="1"/>
    <xf numFmtId="0" fontId="2" fillId="0" borderId="0" xfId="0" applyFont="1" applyAlignment="1">
      <alignment vertical="center"/>
    </xf>
    <xf numFmtId="0" fontId="2" fillId="0" borderId="0" xfId="0" applyFont="1" applyAlignment="1">
      <alignment horizontal="center" vertical="center"/>
    </xf>
    <xf numFmtId="0" fontId="1" fillId="0" borderId="0" xfId="0" quotePrefix="1" applyFont="1" applyAlignment="1">
      <alignment vertical="center"/>
    </xf>
    <xf numFmtId="2" fontId="62" fillId="0" borderId="0" xfId="0" applyNumberFormat="1" applyFont="1" applyAlignment="1">
      <alignment horizontal="left"/>
    </xf>
    <xf numFmtId="0" fontId="62" fillId="0" borderId="0" xfId="0" applyFont="1" applyAlignment="1">
      <alignment horizontal="center"/>
    </xf>
    <xf numFmtId="2" fontId="9" fillId="0" borderId="0" xfId="0" applyNumberFormat="1" applyFont="1" applyAlignment="1">
      <alignment horizontal="left" vertical="top"/>
    </xf>
    <xf numFmtId="2" fontId="27" fillId="0" borderId="0" xfId="0" applyNumberFormat="1" applyFont="1" applyAlignment="1">
      <alignment horizontal="left" vertical="top"/>
    </xf>
    <xf numFmtId="0" fontId="27" fillId="0" borderId="0" xfId="0" applyFont="1" applyAlignment="1">
      <alignment vertical="top"/>
    </xf>
    <xf numFmtId="0" fontId="2" fillId="0" borderId="0" xfId="0" applyFont="1" applyAlignment="1">
      <alignment horizontal="right" vertical="top"/>
    </xf>
    <xf numFmtId="0" fontId="1" fillId="0" borderId="0" xfId="0" applyFont="1" applyAlignment="1">
      <alignment vertical="top"/>
    </xf>
    <xf numFmtId="0" fontId="63" fillId="0" borderId="0" xfId="0" applyFont="1"/>
    <xf numFmtId="38" fontId="2" fillId="0" borderId="0" xfId="0" applyNumberFormat="1" applyFont="1" applyAlignment="1">
      <alignment vertical="top"/>
    </xf>
    <xf numFmtId="0" fontId="2" fillId="0" borderId="0" xfId="0" applyFont="1" applyAlignment="1">
      <alignment vertical="top"/>
    </xf>
    <xf numFmtId="0" fontId="12" fillId="0" borderId="0" xfId="0" quotePrefix="1" applyFont="1" applyAlignment="1">
      <alignment vertical="center"/>
    </xf>
    <xf numFmtId="14" fontId="12" fillId="0" borderId="0" xfId="0" quotePrefix="1" applyNumberFormat="1" applyFont="1" applyAlignment="1">
      <alignment vertical="center"/>
    </xf>
    <xf numFmtId="0" fontId="66" fillId="0" borderId="0" xfId="0" applyFont="1"/>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38" fontId="1" fillId="2" borderId="1" xfId="0" applyNumberFormat="1"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vertical="center" wrapText="1"/>
    </xf>
    <xf numFmtId="0" fontId="40" fillId="2" borderId="1" xfId="0" applyFont="1" applyFill="1" applyBorder="1" applyAlignment="1">
      <alignment vertical="center" wrapText="1"/>
    </xf>
    <xf numFmtId="0" fontId="27" fillId="2" borderId="1" xfId="0" applyFont="1" applyFill="1" applyBorder="1" applyAlignment="1">
      <alignment vertical="center" wrapText="1"/>
    </xf>
    <xf numFmtId="0" fontId="2" fillId="2" borderId="1" xfId="0" applyFont="1" applyFill="1" applyBorder="1" applyAlignment="1">
      <alignment wrapText="1"/>
    </xf>
    <xf numFmtId="0" fontId="1" fillId="2" borderId="1" xfId="0" applyFont="1" applyFill="1" applyBorder="1" applyAlignment="1">
      <alignment wrapText="1"/>
    </xf>
    <xf numFmtId="0" fontId="2" fillId="2" borderId="6" xfId="0" applyFont="1" applyFill="1" applyBorder="1" applyAlignment="1">
      <alignment vertical="center" wrapText="1"/>
    </xf>
    <xf numFmtId="3" fontId="2" fillId="2" borderId="6" xfId="0" applyNumberFormat="1" applyFont="1" applyFill="1" applyBorder="1" applyAlignment="1">
      <alignment vertical="center" wrapText="1"/>
    </xf>
    <xf numFmtId="171" fontId="1" fillId="2" borderId="1" xfId="1" applyNumberFormat="1" applyFont="1" applyFill="1" applyBorder="1" applyAlignment="1">
      <alignment horizontal="right" vertical="center" wrapText="1"/>
    </xf>
    <xf numFmtId="14" fontId="68" fillId="0" borderId="0" xfId="0" applyNumberFormat="1" applyFont="1" applyAlignment="1">
      <alignment vertical="center"/>
    </xf>
    <xf numFmtId="14" fontId="68" fillId="0" borderId="0" xfId="0" quotePrefix="1" applyNumberFormat="1" applyFont="1" applyAlignment="1">
      <alignment vertical="center"/>
    </xf>
    <xf numFmtId="0" fontId="68" fillId="0" borderId="0" xfId="0" applyFont="1" applyAlignment="1">
      <alignment vertical="center"/>
    </xf>
    <xf numFmtId="0" fontId="68" fillId="0" borderId="0" xfId="0" applyFont="1"/>
    <xf numFmtId="0" fontId="68" fillId="12" borderId="1" xfId="0" applyFont="1" applyFill="1" applyBorder="1" applyAlignment="1">
      <alignment horizontal="center" vertical="center" wrapText="1"/>
    </xf>
    <xf numFmtId="0" fontId="68" fillId="12" borderId="1" xfId="0" applyFont="1" applyFill="1" applyBorder="1" applyAlignment="1">
      <alignment vertical="center" wrapText="1"/>
    </xf>
    <xf numFmtId="0" fontId="68" fillId="12" borderId="1" xfId="0" applyFont="1" applyFill="1" applyBorder="1" applyAlignment="1">
      <alignment horizontal="left" vertical="center" wrapText="1"/>
    </xf>
    <xf numFmtId="0" fontId="68" fillId="12" borderId="0" xfId="0" applyFont="1" applyFill="1" applyAlignment="1">
      <alignment vertical="center"/>
    </xf>
    <xf numFmtId="14" fontId="68" fillId="12" borderId="0" xfId="0" applyNumberFormat="1" applyFont="1" applyFill="1" applyAlignment="1">
      <alignment vertical="center"/>
    </xf>
    <xf numFmtId="14" fontId="12" fillId="0" borderId="1" xfId="0" applyNumberFormat="1" applyFont="1" applyBorder="1" applyAlignment="1">
      <alignment horizontal="center" vertical="center" wrapText="1"/>
    </xf>
    <xf numFmtId="0" fontId="59" fillId="0" borderId="1" xfId="0" applyFont="1" applyBorder="1" applyAlignment="1">
      <alignment horizontal="left" vertical="center" wrapText="1"/>
    </xf>
    <xf numFmtId="14" fontId="12" fillId="0" borderId="1" xfId="0" quotePrefix="1" applyNumberFormat="1" applyFont="1" applyBorder="1" applyAlignment="1">
      <alignment horizontal="center" vertical="center" wrapText="1"/>
    </xf>
    <xf numFmtId="14" fontId="68" fillId="12" borderId="1" xfId="0" applyNumberFormat="1" applyFont="1" applyFill="1" applyBorder="1" applyAlignment="1">
      <alignment horizontal="center" vertical="center" wrapText="1"/>
    </xf>
    <xf numFmtId="0" fontId="11" fillId="6" borderId="1" xfId="0" applyFont="1" applyFill="1" applyBorder="1" applyAlignment="1">
      <alignment vertical="center" wrapText="1"/>
    </xf>
    <xf numFmtId="0" fontId="11" fillId="0" borderId="19" xfId="0" applyFont="1" applyBorder="1" applyAlignment="1">
      <alignment horizontal="center"/>
    </xf>
    <xf numFmtId="0" fontId="11" fillId="0" borderId="0" xfId="0" applyFont="1" applyAlignment="1">
      <alignment horizontal="center"/>
    </xf>
    <xf numFmtId="0" fontId="11" fillId="0" borderId="20" xfId="0" applyFont="1" applyBorder="1" applyAlignment="1">
      <alignment horizontal="center"/>
    </xf>
    <xf numFmtId="0" fontId="30" fillId="0" borderId="19" xfId="0" applyFont="1" applyBorder="1" applyAlignment="1">
      <alignment horizontal="center"/>
    </xf>
    <xf numFmtId="0" fontId="30" fillId="0" borderId="0" xfId="0" applyFont="1" applyAlignment="1">
      <alignment horizontal="center"/>
    </xf>
    <xf numFmtId="0" fontId="30" fillId="0" borderId="20" xfId="0" applyFont="1" applyBorder="1" applyAlignment="1">
      <alignment horizontal="center"/>
    </xf>
    <xf numFmtId="0" fontId="31" fillId="0" borderId="19" xfId="0" applyFont="1" applyBorder="1" applyAlignment="1">
      <alignment horizontal="center"/>
    </xf>
    <xf numFmtId="0" fontId="31" fillId="0" borderId="0" xfId="0" applyFont="1" applyAlignment="1">
      <alignment horizontal="center"/>
    </xf>
    <xf numFmtId="0" fontId="31" fillId="0" borderId="20" xfId="0" applyFont="1" applyBorder="1" applyAlignment="1">
      <alignment horizontal="center"/>
    </xf>
    <xf numFmtId="0" fontId="34" fillId="0" borderId="19" xfId="0" applyFont="1" applyBorder="1" applyAlignment="1">
      <alignment horizontal="center" vertical="center" wrapText="1"/>
    </xf>
    <xf numFmtId="0" fontId="34" fillId="0" borderId="0" xfId="0" applyFont="1" applyAlignment="1">
      <alignment horizontal="center" vertical="center" wrapText="1"/>
    </xf>
    <xf numFmtId="0" fontId="34" fillId="0" borderId="20" xfId="0" applyFont="1" applyBorder="1" applyAlignment="1">
      <alignment horizontal="center" vertical="center" wrapText="1"/>
    </xf>
    <xf numFmtId="0" fontId="11" fillId="0" borderId="19" xfId="0" applyFont="1" applyBorder="1" applyAlignment="1">
      <alignment horizontal="center" vertical="top" wrapText="1"/>
    </xf>
    <xf numFmtId="0" fontId="11" fillId="0" borderId="0" xfId="0" applyFont="1" applyAlignment="1">
      <alignment horizontal="center" vertical="top"/>
    </xf>
    <xf numFmtId="0" fontId="11" fillId="0" borderId="20" xfId="0" applyFont="1" applyBorder="1" applyAlignment="1">
      <alignment horizontal="center" vertical="top"/>
    </xf>
    <xf numFmtId="0" fontId="11" fillId="0" borderId="19" xfId="0" applyFont="1" applyBorder="1" applyAlignment="1">
      <alignment horizontal="center" vertical="top"/>
    </xf>
    <xf numFmtId="0" fontId="1" fillId="0" borderId="0" xfId="0" quotePrefix="1" applyFont="1" applyAlignment="1">
      <alignment vertical="top" wrapText="1"/>
    </xf>
    <xf numFmtId="0" fontId="1" fillId="0" borderId="0" xfId="0" applyFont="1" applyAlignment="1">
      <alignment vertical="top" wrapText="1"/>
    </xf>
    <xf numFmtId="0" fontId="2" fillId="0" borderId="0" xfId="0" applyFont="1" applyAlignment="1">
      <alignment horizontal="center" vertical="center"/>
    </xf>
    <xf numFmtId="0" fontId="9" fillId="0" borderId="0" xfId="0" applyFont="1" applyAlignment="1">
      <alignment horizontal="center" vertical="center"/>
    </xf>
    <xf numFmtId="0" fontId="1" fillId="0" borderId="0" xfId="0" quotePrefix="1" applyFont="1" applyAlignment="1">
      <alignment horizontal="center" vertical="center"/>
    </xf>
    <xf numFmtId="0" fontId="61" fillId="0" borderId="0" xfId="0" applyFont="1" applyAlignment="1">
      <alignment horizontal="center" vertical="center"/>
    </xf>
    <xf numFmtId="0" fontId="1" fillId="0" borderId="0" xfId="0" quotePrefix="1" applyFont="1" applyAlignment="1">
      <alignment horizontal="left" vertical="top" wrapText="1"/>
    </xf>
    <xf numFmtId="0" fontId="27" fillId="0" borderId="0" xfId="0" applyFont="1" applyAlignment="1">
      <alignment horizontal="left" vertical="top"/>
    </xf>
    <xf numFmtId="0" fontId="28" fillId="0" borderId="0" xfId="0" applyFont="1" applyAlignment="1">
      <alignment horizontal="center" vertical="center" wrapText="1"/>
    </xf>
    <xf numFmtId="38" fontId="28" fillId="0" borderId="0" xfId="0" applyNumberFormat="1" applyFont="1" applyAlignment="1">
      <alignment horizontal="center" vertical="center" wrapText="1"/>
    </xf>
    <xf numFmtId="38" fontId="2" fillId="0" borderId="8" xfId="0" applyNumberFormat="1" applyFont="1" applyBorder="1" applyAlignment="1">
      <alignment horizontal="center" vertical="center" wrapText="1"/>
    </xf>
    <xf numFmtId="38" fontId="2" fillId="0" borderId="15" xfId="0" applyNumberFormat="1" applyFont="1" applyBorder="1" applyAlignment="1">
      <alignment horizontal="center" vertical="center" wrapText="1"/>
    </xf>
    <xf numFmtId="38" fontId="11" fillId="0" borderId="0" xfId="0" applyNumberFormat="1" applyFont="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center" vertical="center" wrapText="1"/>
    </xf>
    <xf numFmtId="0" fontId="27" fillId="0" borderId="25" xfId="0" applyFont="1" applyBorder="1" applyAlignment="1">
      <alignment horizontal="center" vertical="center" wrapText="1"/>
    </xf>
    <xf numFmtId="3" fontId="1" fillId="0" borderId="12" xfId="0" applyNumberFormat="1" applyFont="1" applyBorder="1" applyAlignment="1">
      <alignment horizontal="center" vertical="center" wrapText="1"/>
    </xf>
    <xf numFmtId="3" fontId="1" fillId="0" borderId="13" xfId="0" applyNumberFormat="1" applyFont="1" applyBorder="1" applyAlignment="1">
      <alignment horizontal="center" vertical="center" wrapText="1"/>
    </xf>
    <xf numFmtId="3" fontId="1" fillId="0" borderId="24" xfId="0" applyNumberFormat="1" applyFont="1" applyBorder="1" applyAlignment="1">
      <alignment horizontal="center" vertical="center" wrapText="1"/>
    </xf>
    <xf numFmtId="3" fontId="27" fillId="0" borderId="12" xfId="0" applyNumberFormat="1" applyFont="1" applyBorder="1" applyAlignment="1">
      <alignment horizontal="center" vertical="center" wrapText="1"/>
    </xf>
    <xf numFmtId="3" fontId="27" fillId="0" borderId="13" xfId="0" applyNumberFormat="1" applyFont="1" applyBorder="1" applyAlignment="1">
      <alignment horizontal="center" vertical="center" wrapText="1"/>
    </xf>
    <xf numFmtId="3" fontId="27" fillId="0" borderId="24" xfId="0" applyNumberFormat="1" applyFont="1" applyBorder="1" applyAlignment="1">
      <alignment horizontal="center" vertical="center" wrapText="1"/>
    </xf>
    <xf numFmtId="0" fontId="1" fillId="0" borderId="0" xfId="0" applyFont="1" applyAlignment="1">
      <alignment horizontal="left" vertical="center" wrapText="1"/>
    </xf>
    <xf numFmtId="3" fontId="1" fillId="0" borderId="29" xfId="0" applyNumberFormat="1" applyFont="1" applyBorder="1" applyAlignment="1">
      <alignment horizontal="center" vertical="center" wrapText="1"/>
    </xf>
    <xf numFmtId="3" fontId="1" fillId="0" borderId="28" xfId="0" applyNumberFormat="1" applyFont="1" applyBorder="1" applyAlignment="1">
      <alignment horizontal="center" vertical="center" wrapText="1"/>
    </xf>
    <xf numFmtId="3" fontId="1" fillId="0" borderId="30" xfId="0" applyNumberFormat="1" applyFont="1" applyBorder="1" applyAlignment="1">
      <alignment horizontal="center" vertical="center" wrapText="1"/>
    </xf>
    <xf numFmtId="38" fontId="2" fillId="0" borderId="10" xfId="0" applyNumberFormat="1" applyFont="1" applyBorder="1" applyAlignment="1">
      <alignment horizontal="center" vertical="center" wrapText="1"/>
    </xf>
    <xf numFmtId="0" fontId="2" fillId="0" borderId="0" xfId="0" applyFont="1" applyAlignment="1">
      <alignment horizontal="center" vertical="top" wrapText="1"/>
    </xf>
    <xf numFmtId="165" fontId="1" fillId="0" borderId="12" xfId="0" applyNumberFormat="1" applyFont="1" applyBorder="1" applyAlignment="1">
      <alignment horizontal="center" vertical="center" wrapText="1"/>
    </xf>
    <xf numFmtId="165" fontId="1" fillId="0" borderId="13" xfId="0" applyNumberFormat="1" applyFont="1" applyBorder="1" applyAlignment="1">
      <alignment horizontal="center" vertical="center" wrapText="1"/>
    </xf>
    <xf numFmtId="165" fontId="1" fillId="0" borderId="24" xfId="0" applyNumberFormat="1" applyFont="1" applyBorder="1" applyAlignment="1">
      <alignment horizontal="center" vertical="center" wrapText="1"/>
    </xf>
    <xf numFmtId="0" fontId="67" fillId="5" borderId="0" xfId="0" applyFont="1" applyFill="1" applyAlignment="1">
      <alignment horizontal="center" vertical="center"/>
    </xf>
    <xf numFmtId="0" fontId="43" fillId="0" borderId="0" xfId="0" applyFont="1" applyAlignment="1">
      <alignment horizontal="center" vertical="center"/>
    </xf>
    <xf numFmtId="0" fontId="11" fillId="0" borderId="0" xfId="0" applyFont="1" applyAlignment="1">
      <alignment horizontal="center" vertical="center" wrapText="1"/>
    </xf>
    <xf numFmtId="0" fontId="2" fillId="0" borderId="0" xfId="0" applyFont="1" applyAlignment="1">
      <alignment horizontal="center"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7" fillId="0" borderId="0" xfId="0" applyFont="1" applyAlignment="1">
      <alignment horizontal="center" vertical="center" wrapText="1"/>
    </xf>
    <xf numFmtId="0" fontId="16" fillId="0" borderId="26"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8" xfId="0" quotePrefix="1" applyFont="1" applyBorder="1" applyAlignment="1">
      <alignment horizontal="center" vertical="center" wrapText="1"/>
    </xf>
    <xf numFmtId="0" fontId="16" fillId="0" borderId="15" xfId="0" quotePrefix="1" applyFont="1" applyBorder="1" applyAlignment="1">
      <alignment horizontal="center" vertical="center" wrapText="1"/>
    </xf>
    <xf numFmtId="0" fontId="16" fillId="0" borderId="10" xfId="0" quotePrefix="1" applyFont="1" applyBorder="1" applyAlignment="1">
      <alignment horizontal="center" vertical="center" wrapText="1"/>
    </xf>
    <xf numFmtId="0" fontId="16" fillId="0" borderId="5" xfId="0" applyFont="1" applyBorder="1" applyAlignment="1">
      <alignment vertical="center" wrapText="1"/>
    </xf>
    <xf numFmtId="0" fontId="16" fillId="0" borderId="6" xfId="0" applyFont="1" applyBorder="1" applyAlignment="1">
      <alignment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4" borderId="5" xfId="0" applyFont="1" applyFill="1" applyBorder="1" applyAlignment="1">
      <alignment horizontal="center" vertical="center" wrapText="1"/>
    </xf>
    <xf numFmtId="0" fontId="16" fillId="4" borderId="6" xfId="0" applyFont="1" applyFill="1" applyBorder="1" applyAlignment="1">
      <alignment horizontal="center" vertical="center" wrapText="1"/>
    </xf>
    <xf numFmtId="38" fontId="16" fillId="0" borderId="5" xfId="0" applyNumberFormat="1" applyFont="1" applyBorder="1" applyAlignment="1">
      <alignment horizontal="center" vertical="center" wrapText="1"/>
    </xf>
    <xf numFmtId="38" fontId="16" fillId="0" borderId="6" xfId="0" applyNumberFormat="1" applyFont="1" applyBorder="1" applyAlignment="1">
      <alignment horizontal="center" vertical="center" wrapText="1"/>
    </xf>
    <xf numFmtId="38"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38" fillId="0" borderId="0" xfId="0" applyFont="1" applyAlignment="1">
      <alignment horizontal="center"/>
    </xf>
    <xf numFmtId="0" fontId="16" fillId="7" borderId="3" xfId="0" applyFont="1" applyFill="1" applyBorder="1" applyAlignment="1">
      <alignment horizontal="center" vertical="center"/>
    </xf>
    <xf numFmtId="0" fontId="16" fillId="7" borderId="7" xfId="0" applyFont="1" applyFill="1" applyBorder="1" applyAlignment="1">
      <alignment horizontal="center" vertical="center"/>
    </xf>
    <xf numFmtId="0" fontId="16" fillId="7" borderId="4" xfId="0" applyFont="1" applyFill="1" applyBorder="1" applyAlignment="1">
      <alignment horizontal="center" vertical="center"/>
    </xf>
    <xf numFmtId="0" fontId="49" fillId="0" borderId="0" xfId="0" applyFont="1" applyAlignment="1">
      <alignment horizontal="center" vertical="top"/>
    </xf>
    <xf numFmtId="0" fontId="50" fillId="0" borderId="0" xfId="0" applyFont="1" applyAlignment="1">
      <alignment horizontal="center" vertical="top"/>
    </xf>
    <xf numFmtId="0" fontId="44" fillId="5" borderId="0" xfId="2" applyFont="1" applyFill="1" applyAlignment="1">
      <alignment horizontal="center" vertical="center"/>
    </xf>
    <xf numFmtId="0" fontId="70" fillId="5" borderId="0" xfId="2" applyFont="1" applyFill="1" applyAlignment="1">
      <alignment horizontal="center" vertical="center"/>
    </xf>
    <xf numFmtId="0" fontId="44" fillId="5" borderId="0" xfId="2" applyFont="1" applyFill="1" applyAlignment="1">
      <alignment vertical="center"/>
    </xf>
    <xf numFmtId="0" fontId="44" fillId="5" borderId="1" xfId="2" applyFont="1" applyFill="1" applyBorder="1" applyAlignment="1">
      <alignment horizontal="center" vertical="center"/>
    </xf>
    <xf numFmtId="0" fontId="44" fillId="5" borderId="1" xfId="2" applyFont="1" applyFill="1" applyBorder="1" applyAlignment="1">
      <alignment horizontal="left" vertical="center"/>
    </xf>
    <xf numFmtId="0" fontId="44" fillId="5" borderId="1" xfId="2" applyFont="1" applyFill="1" applyBorder="1" applyAlignment="1">
      <alignment horizontal="center" vertical="center" wrapText="1"/>
    </xf>
    <xf numFmtId="43" fontId="44" fillId="5" borderId="1" xfId="3" applyFont="1" applyFill="1" applyBorder="1" applyAlignment="1">
      <alignment horizontal="center" vertical="center"/>
    </xf>
    <xf numFmtId="167" fontId="44" fillId="5" borderId="1" xfId="3" applyNumberFormat="1" applyFont="1" applyFill="1" applyBorder="1" applyAlignment="1">
      <alignment horizontal="center" vertical="center"/>
    </xf>
    <xf numFmtId="0" fontId="1" fillId="0" borderId="1" xfId="2" applyFont="1" applyBorder="1" applyAlignment="1">
      <alignment horizontal="justify" vertical="center" wrapText="1"/>
    </xf>
    <xf numFmtId="0" fontId="44" fillId="5" borderId="1" xfId="2" applyFont="1" applyFill="1" applyBorder="1" applyAlignment="1">
      <alignment horizontal="left" vertical="center" wrapText="1"/>
    </xf>
    <xf numFmtId="0" fontId="1" fillId="5" borderId="1" xfId="2" applyFont="1" applyFill="1" applyBorder="1" applyAlignment="1">
      <alignment horizontal="left" vertical="center"/>
    </xf>
    <xf numFmtId="0" fontId="1" fillId="5" borderId="1" xfId="2" applyFont="1" applyFill="1" applyBorder="1" applyAlignment="1">
      <alignment horizontal="center" vertical="center"/>
    </xf>
    <xf numFmtId="167" fontId="1" fillId="5" borderId="1" xfId="3" applyNumberFormat="1" applyFont="1" applyFill="1" applyBorder="1" applyAlignment="1">
      <alignment horizontal="center" vertical="center"/>
    </xf>
    <xf numFmtId="0" fontId="1" fillId="5" borderId="0" xfId="2" applyFont="1" applyFill="1" applyAlignment="1">
      <alignment horizontal="center" vertical="center"/>
    </xf>
    <xf numFmtId="0" fontId="1" fillId="5" borderId="0" xfId="2" applyFont="1" applyFill="1" applyAlignment="1">
      <alignment horizontal="center" vertical="center" wrapText="1"/>
    </xf>
    <xf numFmtId="0" fontId="1" fillId="5" borderId="0" xfId="2" applyFont="1" applyFill="1" applyAlignment="1">
      <alignment vertical="center"/>
    </xf>
    <xf numFmtId="0" fontId="1" fillId="5" borderId="1" xfId="2" applyFont="1" applyFill="1" applyBorder="1" applyAlignment="1">
      <alignment horizontal="left" vertical="center" wrapText="1"/>
    </xf>
    <xf numFmtId="0" fontId="70" fillId="5" borderId="1" xfId="2" applyFont="1" applyFill="1" applyBorder="1" applyAlignment="1">
      <alignment horizontal="center" vertical="center"/>
    </xf>
    <xf numFmtId="0" fontId="70" fillId="5" borderId="1" xfId="2" applyFont="1" applyFill="1" applyBorder="1" applyAlignment="1">
      <alignment horizontal="center" vertical="center" wrapText="1"/>
    </xf>
    <xf numFmtId="43" fontId="70" fillId="5" borderId="1" xfId="3" applyFont="1" applyFill="1" applyBorder="1" applyAlignment="1">
      <alignment horizontal="center" vertical="center"/>
    </xf>
    <xf numFmtId="167" fontId="70" fillId="5" borderId="1" xfId="3" applyNumberFormat="1" applyFont="1" applyFill="1" applyBorder="1" applyAlignment="1">
      <alignment horizontal="center" vertical="center"/>
    </xf>
    <xf numFmtId="0" fontId="70" fillId="5" borderId="6" xfId="2" applyFont="1" applyFill="1" applyBorder="1" applyAlignment="1">
      <alignment horizontal="center" vertical="center"/>
    </xf>
    <xf numFmtId="0" fontId="70" fillId="5" borderId="6" xfId="2" applyFont="1" applyFill="1" applyBorder="1" applyAlignment="1">
      <alignment horizontal="center" vertical="center" wrapText="1"/>
    </xf>
    <xf numFmtId="43" fontId="70" fillId="5" borderId="6" xfId="3" applyFont="1" applyFill="1" applyBorder="1" applyAlignment="1">
      <alignment horizontal="center" vertical="center"/>
    </xf>
    <xf numFmtId="167" fontId="70" fillId="5" borderId="6" xfId="3" applyNumberFormat="1" applyFont="1" applyFill="1" applyBorder="1" applyAlignment="1">
      <alignment horizontal="center" vertical="center"/>
    </xf>
    <xf numFmtId="0" fontId="1" fillId="0" borderId="6" xfId="2" applyFont="1" applyBorder="1" applyAlignment="1">
      <alignment horizontal="justify" vertical="center" wrapText="1"/>
    </xf>
    <xf numFmtId="0" fontId="44" fillId="5" borderId="0" xfId="2" applyFont="1" applyFill="1" applyAlignment="1">
      <alignment horizontal="left" vertical="center"/>
    </xf>
    <xf numFmtId="0" fontId="44" fillId="5" borderId="0" xfId="2" applyFont="1" applyFill="1" applyAlignment="1">
      <alignment horizontal="center" vertical="center" wrapText="1"/>
    </xf>
    <xf numFmtId="43" fontId="44" fillId="5" borderId="0" xfId="3" applyFont="1" applyFill="1" applyAlignment="1">
      <alignment horizontal="center" vertical="center"/>
    </xf>
    <xf numFmtId="180" fontId="44" fillId="5" borderId="0" xfId="2" applyNumberFormat="1" applyFont="1" applyFill="1" applyAlignment="1">
      <alignment horizontal="center" vertical="center"/>
    </xf>
    <xf numFmtId="0" fontId="73" fillId="5" borderId="0" xfId="2" applyFont="1" applyFill="1" applyAlignment="1">
      <alignment horizontal="left" vertical="center"/>
    </xf>
    <xf numFmtId="0" fontId="44" fillId="5" borderId="0" xfId="2" applyFont="1" applyFill="1" applyAlignment="1">
      <alignment horizontal="right" vertical="center"/>
    </xf>
    <xf numFmtId="0" fontId="44" fillId="5" borderId="0" xfId="2" quotePrefix="1" applyFont="1" applyFill="1" applyAlignment="1">
      <alignment horizontal="center" vertical="center" wrapText="1"/>
    </xf>
    <xf numFmtId="49" fontId="44" fillId="5" borderId="0" xfId="3" quotePrefix="1" applyNumberFormat="1" applyFont="1" applyFill="1" applyAlignment="1">
      <alignment horizontal="left" vertical="center"/>
    </xf>
    <xf numFmtId="0" fontId="44" fillId="5" borderId="9" xfId="2" applyFont="1" applyFill="1" applyBorder="1" applyAlignment="1">
      <alignment horizontal="center" vertical="center"/>
    </xf>
    <xf numFmtId="0" fontId="1" fillId="5" borderId="9" xfId="2" applyFont="1" applyFill="1" applyBorder="1" applyAlignment="1">
      <alignment horizontal="left" vertical="center" wrapText="1"/>
    </xf>
    <xf numFmtId="0" fontId="44" fillId="5" borderId="9" xfId="2" applyFont="1" applyFill="1" applyBorder="1" applyAlignment="1">
      <alignment horizontal="center" vertical="center" wrapText="1"/>
    </xf>
    <xf numFmtId="0" fontId="1" fillId="5" borderId="9" xfId="2" applyFont="1" applyFill="1" applyBorder="1" applyAlignment="1">
      <alignment horizontal="center" vertical="center"/>
    </xf>
    <xf numFmtId="43" fontId="44" fillId="5" borderId="9" xfId="3" applyFont="1" applyFill="1" applyBorder="1" applyAlignment="1">
      <alignment horizontal="center" vertical="center"/>
    </xf>
    <xf numFmtId="167" fontId="1" fillId="5" borderId="9" xfId="3" applyNumberFormat="1" applyFont="1" applyFill="1" applyBorder="1" applyAlignment="1">
      <alignment horizontal="center" vertical="center"/>
    </xf>
    <xf numFmtId="0" fontId="1" fillId="0" borderId="9" xfId="2" applyFont="1" applyBorder="1" applyAlignment="1">
      <alignment horizontal="justify" vertical="center" wrapText="1"/>
    </xf>
    <xf numFmtId="179" fontId="72" fillId="7" borderId="2" xfId="2" applyNumberFormat="1" applyFont="1" applyFill="1" applyBorder="1" applyAlignment="1">
      <alignment horizontal="center" vertical="center" wrapText="1"/>
    </xf>
    <xf numFmtId="0" fontId="72" fillId="7" borderId="2" xfId="2" applyFont="1" applyFill="1" applyBorder="1" applyAlignment="1">
      <alignment horizontal="center" vertical="center" wrapText="1"/>
    </xf>
    <xf numFmtId="0" fontId="45" fillId="7" borderId="2" xfId="0" applyFont="1" applyFill="1" applyBorder="1" applyAlignment="1">
      <alignment horizontal="center" vertical="center"/>
    </xf>
    <xf numFmtId="43" fontId="72" fillId="7" borderId="2" xfId="3" applyFont="1" applyFill="1" applyBorder="1" applyAlignment="1">
      <alignment horizontal="center" vertical="center" wrapText="1"/>
    </xf>
    <xf numFmtId="180" fontId="72" fillId="7" borderId="2" xfId="2" applyNumberFormat="1" applyFont="1" applyFill="1" applyBorder="1" applyAlignment="1">
      <alignment horizontal="center" vertical="center" wrapText="1"/>
    </xf>
    <xf numFmtId="0" fontId="2" fillId="7" borderId="2" xfId="2" applyFont="1" applyFill="1" applyBorder="1" applyAlignment="1">
      <alignment horizontal="center" vertical="center"/>
    </xf>
    <xf numFmtId="43" fontId="1" fillId="0" borderId="1" xfId="4" applyNumberFormat="1" applyFont="1" applyFill="1" applyBorder="1" applyAlignment="1">
      <alignment horizontal="center" vertical="center"/>
    </xf>
    <xf numFmtId="0" fontId="46" fillId="0" borderId="0"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vertical="top" wrapText="1"/>
    </xf>
    <xf numFmtId="0" fontId="1" fillId="0" borderId="1" xfId="0" applyFont="1" applyBorder="1" applyAlignment="1">
      <alignment vertical="top"/>
    </xf>
    <xf numFmtId="3" fontId="1" fillId="0" borderId="1" xfId="0" applyNumberFormat="1" applyFont="1" applyBorder="1" applyAlignment="1">
      <alignment vertical="top"/>
    </xf>
    <xf numFmtId="49" fontId="1" fillId="0" borderId="1" xfId="0" applyNumberFormat="1" applyFont="1" applyBorder="1" applyAlignment="1">
      <alignment vertical="center" wrapText="1"/>
    </xf>
    <xf numFmtId="38" fontId="27" fillId="0" borderId="1" xfId="0" applyNumberFormat="1" applyFont="1" applyBorder="1" applyAlignment="1">
      <alignment horizontal="center" vertical="center" wrapText="1"/>
    </xf>
    <xf numFmtId="49" fontId="27" fillId="0" borderId="1" xfId="0" applyNumberFormat="1" applyFont="1" applyBorder="1" applyAlignment="1">
      <alignment vertical="center" wrapText="1"/>
    </xf>
    <xf numFmtId="38" fontId="9" fillId="0" borderId="1" xfId="0" applyNumberFormat="1" applyFont="1" applyBorder="1" applyAlignment="1">
      <alignment horizontal="center" vertical="center" wrapText="1"/>
    </xf>
    <xf numFmtId="38" fontId="9" fillId="0" borderId="1" xfId="0" applyNumberFormat="1" applyFont="1" applyBorder="1" applyAlignment="1">
      <alignment vertical="center" wrapText="1"/>
    </xf>
    <xf numFmtId="0" fontId="27" fillId="0" borderId="1" xfId="0" applyFont="1" applyBorder="1" applyAlignment="1">
      <alignment vertical="top" wrapText="1"/>
    </xf>
    <xf numFmtId="38" fontId="27" fillId="0" borderId="1" xfId="0" applyNumberFormat="1" applyFont="1" applyBorder="1" applyAlignment="1">
      <alignment vertical="center" wrapText="1"/>
    </xf>
    <xf numFmtId="0" fontId="7" fillId="0" borderId="6" xfId="0" applyFont="1" applyBorder="1" applyAlignment="1">
      <alignment horizontal="center" vertical="top"/>
    </xf>
    <xf numFmtId="0" fontId="7" fillId="0" borderId="6" xfId="0" applyFont="1" applyBorder="1" applyAlignment="1">
      <alignment horizontal="center" vertical="center"/>
    </xf>
    <xf numFmtId="0" fontId="48" fillId="0" borderId="6" xfId="0" applyFont="1" applyBorder="1" applyAlignment="1">
      <alignment vertical="center" wrapText="1"/>
    </xf>
    <xf numFmtId="3" fontId="7" fillId="0" borderId="6" xfId="0" applyNumberFormat="1" applyFont="1" applyBorder="1" applyAlignment="1">
      <alignment vertical="center"/>
    </xf>
    <xf numFmtId="0" fontId="7" fillId="0" borderId="6" xfId="0" applyFont="1" applyBorder="1" applyAlignment="1">
      <alignment vertical="top"/>
    </xf>
    <xf numFmtId="0" fontId="1" fillId="0" borderId="32" xfId="0" applyFont="1" applyBorder="1" applyAlignment="1">
      <alignment horizontal="center" vertical="top"/>
    </xf>
    <xf numFmtId="0" fontId="1" fillId="0" borderId="32" xfId="0" applyFont="1" applyBorder="1" applyAlignment="1">
      <alignment vertical="top" wrapText="1"/>
    </xf>
    <xf numFmtId="0" fontId="1" fillId="0" borderId="32" xfId="0" applyFont="1" applyBorder="1" applyAlignment="1">
      <alignment vertical="top"/>
    </xf>
    <xf numFmtId="3" fontId="1" fillId="0" borderId="32" xfId="0" applyNumberFormat="1" applyFont="1" applyBorder="1" applyAlignment="1">
      <alignment vertical="top"/>
    </xf>
    <xf numFmtId="0" fontId="7" fillId="0" borderId="2" xfId="0" applyFont="1" applyBorder="1" applyAlignment="1">
      <alignment horizontal="center" vertical="center" wrapText="1"/>
    </xf>
    <xf numFmtId="38" fontId="1" fillId="0" borderId="5" xfId="0" applyNumberFormat="1" applyFont="1" applyBorder="1" applyAlignment="1">
      <alignment horizontal="center" vertical="center" wrapText="1"/>
    </xf>
    <xf numFmtId="49" fontId="1" fillId="0" borderId="5" xfId="0" applyNumberFormat="1" applyFont="1" applyBorder="1" applyAlignment="1">
      <alignment vertical="center" wrapText="1"/>
    </xf>
    <xf numFmtId="38" fontId="1" fillId="0" borderId="5" xfId="0" applyNumberFormat="1" applyFont="1" applyBorder="1" applyAlignment="1">
      <alignment vertical="center" wrapText="1"/>
    </xf>
    <xf numFmtId="38" fontId="1" fillId="0" borderId="1" xfId="0" applyNumberFormat="1" applyFont="1" applyBorder="1" applyAlignment="1">
      <alignment horizontal="center" vertical="center" wrapText="1"/>
    </xf>
    <xf numFmtId="38" fontId="2" fillId="0" borderId="1" xfId="0" applyNumberFormat="1" applyFont="1" applyBorder="1" applyAlignment="1">
      <alignment horizontal="center" vertical="center" wrapText="1"/>
    </xf>
    <xf numFmtId="38" fontId="1" fillId="0" borderId="1" xfId="0" applyNumberFormat="1" applyFont="1" applyBorder="1" applyAlignment="1">
      <alignment vertical="center" wrapText="1"/>
    </xf>
    <xf numFmtId="38" fontId="2" fillId="0" borderId="6" xfId="0" applyNumberFormat="1" applyFont="1" applyBorder="1" applyAlignment="1">
      <alignment horizontal="center" vertical="center" wrapText="1"/>
    </xf>
    <xf numFmtId="49" fontId="2" fillId="0" borderId="6" xfId="0" applyNumberFormat="1" applyFont="1" applyBorder="1" applyAlignment="1">
      <alignment vertical="center" wrapText="1"/>
    </xf>
    <xf numFmtId="38" fontId="2" fillId="0" borderId="6" xfId="0" applyNumberFormat="1" applyFont="1" applyBorder="1" applyAlignment="1">
      <alignment vertical="center" wrapText="1"/>
    </xf>
  </cellXfs>
  <cellStyles count="5">
    <cellStyle name="Comma" xfId="1" builtinId="3"/>
    <cellStyle name="Comma 2" xfId="3" xr:uid="{AC4BE0A4-E31A-4A99-BBF5-C8218BDC1E05}"/>
    <cellStyle name="Normal" xfId="0" builtinId="0"/>
    <cellStyle name="Normal 2" xfId="2" xr:uid="{642B8990-9308-422E-BDE8-0DE4D529784B}"/>
    <cellStyle name="Note 2" xfId="4" xr:uid="{6B4AC23B-F037-42EF-A57D-E74F337BCEB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155710</xdr:colOff>
      <xdr:row>3</xdr:row>
      <xdr:rowOff>1</xdr:rowOff>
    </xdr:from>
    <xdr:to>
      <xdr:col>18</xdr:col>
      <xdr:colOff>102274</xdr:colOff>
      <xdr:row>10</xdr:row>
      <xdr:rowOff>294033</xdr:rowOff>
    </xdr:to>
    <xdr:pic>
      <xdr:nvPicPr>
        <xdr:cNvPr id="2" name="Picture 1">
          <a:extLst>
            <a:ext uri="{FF2B5EF4-FFF2-40B4-BE49-F238E27FC236}">
              <a16:creationId xmlns:a16="http://schemas.microsoft.com/office/drawing/2014/main" id="{E1EDA4FA-6499-4C5E-BDC5-7D93D28E4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9710" y="621197"/>
          <a:ext cx="6133673" cy="3023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L&#432;u%20Ngoan\C&#244;ng%20ty%20Quy%20Ho&#7841;ch\N&#259;m%202022\QHC%20XD%20x&#227;%20y&#234;n%20Tr&#7841;ch\2.D&#7921;%20to&#225;n%20CPQH%20s&#7843;n%20xu&#7845;t%20+%20s&#7917;%20d&#7909;ng%20&#273;&#7845;t.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08MUC_DUTOAN_3XA_10K_CHAUSON_TUANSON_TANTHANH_LANGSON_VAT8%25_22072026.xlsx" TargetMode="External"/><Relationship Id="rId2" Type="http://schemas.openxmlformats.org/officeDocument/2006/relationships/externalLinkPath" Target="file:///F:\%23%20NhanLD\1.%20QHC.XD\08MUC_DUTOAN_3XA_10K_CHAUSON_TUANSON_TANTHANH_LANGSON_VAT8%25_22072026.xlsx" TargetMode="External"/><Relationship Id="rId1" Type="http://schemas.openxmlformats.org/officeDocument/2006/relationships/externalLinkPath" Target="/%23%20NhanLD/1.%20QHC.XD/08MUC_DUTOAN_3XA_10K_CHAUSON_TUANSON_TANTHANH_LANGSON_VAT8%25_22072026.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Notifications/TMDT-TANTHANH_LANGSON.xlsm" TargetMode="External"/><Relationship Id="rId1" Type="http://schemas.openxmlformats.org/officeDocument/2006/relationships/externalLinkPath" Target="/Notifications/TMDT-TANTHANH_LANGSO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T.phu\c\@K-Phu\BAOGIA\Mien_Nam\2002\Utilized_Camau\CIVIL%20BOQs\6823%20PS%2017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TA022-N2\Construction\WORKS\6787\civil\final\option\6787CWFASE2CASE2_00.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THCP%20Lap%20da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xz"/>
      <sheetName val="Tonghop "/>
      <sheetName val="Tiendo - ghep noi"/>
      <sheetName val="Bo do tien do chuyen gia"/>
      <sheetName val="L chuyen gia"/>
      <sheetName val="CHi phí khac "/>
    </sheetNames>
    <sheetDataSet>
      <sheetData sheetId="0" refreshError="1"/>
      <sheetData sheetId="1">
        <row r="2">
          <cell r="A2" t="str">
            <v>HẠNG MỤC: CHI PHÍ LẬP QUY HOẠCH SẢN XUẤT VÀ QUY HOẠCH SỬ DỤNG ĐẤT CỦA XÃ NÔNG THÔN</v>
          </cell>
        </row>
      </sheetData>
      <sheetData sheetId="2" refreshError="1"/>
      <sheetData sheetId="3" refreshError="1"/>
      <sheetData sheetId="4">
        <row r="14">
          <cell r="J14">
            <v>27500000</v>
          </cell>
        </row>
      </sheetData>
      <sheetData sheetId="5">
        <row r="38">
          <cell r="F38">
            <v>3860254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HOILUONG_GOC_10cm"/>
      <sheetName val="DONGIA_CSDL_10K_TT70_2530"/>
      <sheetName val="DONGIA_BDDH_10K_TT70_2530"/>
      <sheetName val="DUTOAN_10K_XACHAUSON"/>
      <sheetName val="DUTOAN_10K_XATUANSON"/>
      <sheetName val="DUTOAN_10K_XATANTHANH"/>
    </sheetNames>
    <sheetDataSet>
      <sheetData sheetId="0"/>
      <sheetData sheetId="1">
        <row r="159">
          <cell r="Q159">
            <v>5706753.8100470826</v>
          </cell>
        </row>
        <row r="366">
          <cell r="Q366">
            <v>26325047.400660887</v>
          </cell>
        </row>
        <row r="368">
          <cell r="C368" t="str">
            <v>Điều tra đối tượng địa lý và thu nhận dữ liệu thuộc tính ở thực địa</v>
          </cell>
        </row>
        <row r="377">
          <cell r="Q377">
            <v>61498661.103195466</v>
          </cell>
        </row>
        <row r="512">
          <cell r="C512" t="str">
            <v>Rà soát, phân loại và biên tập nội dung dữ liệu</v>
          </cell>
        </row>
        <row r="521">
          <cell r="Q521">
            <v>9229943.1564656757</v>
          </cell>
        </row>
      </sheetData>
      <sheetData sheetId="2">
        <row r="48">
          <cell r="O48">
            <v>15167257.474672498</v>
          </cell>
        </row>
        <row r="61">
          <cell r="O61">
            <v>734728.74710374919</v>
          </cell>
        </row>
      </sheetData>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nfig"/>
      <sheetName val="Dongia_UAV_TT16_2340"/>
      <sheetName val="Bia"/>
      <sheetName val="Ts"/>
      <sheetName val="TraSuatVon"/>
      <sheetName val="TMDT-All-in-one"/>
      <sheetName val="TMDT"/>
      <sheetName val="THCP xay dung"/>
      <sheetName val="Du toan XD"/>
      <sheetName val="Don gia XD"/>
      <sheetName val="TH vat tu XD"/>
      <sheetName val="Nhan cong XD"/>
      <sheetName val="Gia ca may XD"/>
      <sheetName val="Du phong"/>
      <sheetName val="DMTL"/>
      <sheetName val="DONGIA_CSDL_BDDH_10K_TT70_AHK"/>
      <sheetName val="KHOILUONG_GOC_10cm"/>
      <sheetName val="DonGia"/>
      <sheetName val="CPTV"/>
      <sheetName val="CPK"/>
      <sheetName val="Tho lai may"/>
      <sheetName val="TKKT"/>
    </sheetNames>
    <sheetDataSet>
      <sheetData sheetId="0"/>
      <sheetData sheetId="1">
        <row r="7">
          <cell r="B7" t="str">
            <v>Đo nối trạm cố định</v>
          </cell>
        </row>
      </sheetData>
      <sheetData sheetId="2"/>
      <sheetData sheetId="3">
        <row r="16">
          <cell r="M16" t="str">
            <v>$BL$23:$BL$23</v>
          </cell>
        </row>
        <row r="77">
          <cell r="N77">
            <v>17590.909090909088</v>
          </cell>
        </row>
        <row r="78">
          <cell r="N78">
            <v>14999.999999999998</v>
          </cell>
        </row>
        <row r="79">
          <cell r="N79">
            <v>1864.44</v>
          </cell>
        </row>
      </sheetData>
      <sheetData sheetId="4"/>
      <sheetData sheetId="5">
        <row r="4">
          <cell r="L4">
            <v>5</v>
          </cell>
        </row>
        <row r="5">
          <cell r="L5">
            <v>4</v>
          </cell>
        </row>
        <row r="6">
          <cell r="L6">
            <v>2</v>
          </cell>
        </row>
        <row r="8">
          <cell r="N8">
            <v>1</v>
          </cell>
        </row>
        <row r="18">
          <cell r="L18">
            <v>1000000000</v>
          </cell>
        </row>
        <row r="25">
          <cell r="L25">
            <v>300000000</v>
          </cell>
        </row>
        <row r="36">
          <cell r="L36">
            <v>35919000</v>
          </cell>
        </row>
      </sheetData>
      <sheetData sheetId="6"/>
      <sheetData sheetId="7">
        <row r="44">
          <cell r="D44" t="e">
            <v>#REF!</v>
          </cell>
        </row>
        <row r="46">
          <cell r="D46" t="e">
            <v>#REF!</v>
          </cell>
        </row>
      </sheetData>
      <sheetData sheetId="8"/>
      <sheetData sheetId="9"/>
      <sheetData sheetId="10"/>
      <sheetData sheetId="11"/>
      <sheetData sheetId="12"/>
      <sheetData sheetId="13">
        <row r="10">
          <cell r="C10">
            <v>3616433000</v>
          </cell>
        </row>
        <row r="15">
          <cell r="C15">
            <v>361643300</v>
          </cell>
        </row>
        <row r="58">
          <cell r="C58">
            <v>454117187.73625493</v>
          </cell>
        </row>
      </sheetData>
      <sheetData sheetId="14">
        <row r="39">
          <cell r="T39">
            <v>0.43099999999999999</v>
          </cell>
        </row>
        <row r="49">
          <cell r="T49">
            <v>0.71899999999999997</v>
          </cell>
        </row>
        <row r="59">
          <cell r="T59">
            <v>5.56</v>
          </cell>
        </row>
        <row r="67">
          <cell r="D67">
            <v>1.62</v>
          </cell>
        </row>
        <row r="179">
          <cell r="T179">
            <v>5.6000000000000001E-2</v>
          </cell>
        </row>
        <row r="189">
          <cell r="T189">
            <v>0.16</v>
          </cell>
        </row>
        <row r="199">
          <cell r="T199">
            <v>0.19700000000000001</v>
          </cell>
        </row>
        <row r="209">
          <cell r="T209">
            <v>0.191</v>
          </cell>
        </row>
        <row r="244">
          <cell r="T244">
            <v>2.5659999999999998</v>
          </cell>
        </row>
        <row r="254">
          <cell r="T254">
            <v>0.80300000000000005</v>
          </cell>
        </row>
        <row r="268">
          <cell r="T268">
            <v>0.109</v>
          </cell>
        </row>
        <row r="276">
          <cell r="T276">
            <v>0.96</v>
          </cell>
        </row>
        <row r="277">
          <cell r="T277">
            <v>0.56999999999999995</v>
          </cell>
        </row>
        <row r="281">
          <cell r="T281">
            <v>1.9E-2</v>
          </cell>
        </row>
        <row r="295">
          <cell r="T295">
            <v>0.126</v>
          </cell>
        </row>
        <row r="304">
          <cell r="T304">
            <v>0.122</v>
          </cell>
        </row>
        <row r="315">
          <cell r="T315">
            <v>3.78E-2</v>
          </cell>
        </row>
        <row r="324">
          <cell r="T324">
            <v>3.6600000000000001E-2</v>
          </cell>
        </row>
      </sheetData>
      <sheetData sheetId="15">
        <row r="17">
          <cell r="C17" t="str">
            <v xml:space="preserve">Thiết kế, đo khống chế ảnh ngoại nghiệp </v>
          </cell>
        </row>
      </sheetData>
      <sheetData sheetId="16">
        <row r="14">
          <cell r="F14">
            <v>20783450.508430768</v>
          </cell>
        </row>
      </sheetData>
      <sheetData sheetId="17"/>
      <sheetData sheetId="18"/>
      <sheetData sheetId="19"/>
      <sheetData sheetId="20"/>
      <sheetData sheetId="2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Sheet2"/>
      <sheetName val="Quantity"/>
      <sheetName val="6823 PS 1700"/>
      <sheetName val="PU_ITALY "/>
      <sheetName val="Module1"/>
      <sheetName val="Module2"/>
      <sheetName val="KP_LIST"/>
      <sheetName val="kecot"/>
      <sheetName val="XL4Poppy"/>
      <sheetName val="Gioi thieu"/>
      <sheetName val="VL"/>
      <sheetName val="Du Toan"/>
      <sheetName val="V-M(Bdinh)"/>
      <sheetName val="6823_PS_1700"/>
      <sheetName val="PU_ITALY_"/>
      <sheetName val="6823_PS_17001"/>
      <sheetName val="PU_ITALY_1"/>
      <sheetName val="PT ksat"/>
      <sheetName val="LUONG KS"/>
      <sheetName val="May"/>
      <sheetName val="heso"/>
      <sheetName val="DG"/>
      <sheetName val="갑지"/>
      <sheetName val="6823_PS_17002"/>
      <sheetName val="PU_ITALY_2"/>
      <sheetName val="PTDG"/>
      <sheetName val="THDT"/>
      <sheetName val="VAT LIEU"/>
      <sheetName val="DTCT"/>
      <sheetName val="LKVL-CK-HT-GD1"/>
      <sheetName val="TONGKE-HT"/>
      <sheetName val="XD4Poppy"/>
      <sheetName val="he so"/>
      <sheetName val="chitimc"/>
      <sheetName val="dongia (2)"/>
      <sheetName val="giathanh1"/>
      <sheetName val="THPDMoi  (2)"/>
      <sheetName val="gtrinh"/>
      <sheetName val="phuluc1"/>
      <sheetName val="TONG HOP VL-NC"/>
      <sheetName val="lam-moi"/>
      <sheetName val="chitiet"/>
      <sheetName val="TONGKE3p "/>
      <sheetName val="Du_lieu"/>
      <sheetName val="TH VL, NC, DDHT Thanhphuoc"/>
      <sheetName val="#REF"/>
      <sheetName val="DONGIA"/>
      <sheetName val="thao-go"/>
      <sheetName val="DON GIA"/>
      <sheetName val="dtxl"/>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Chi tiết Goc -AB"/>
      <sheetName val="SILICATE"/>
      <sheetName val="ranh hong"/>
      <sheetName val="TT35"/>
      <sheetName val="NhanCong"/>
      <sheetName val="THCP Lap dat"/>
      <sheetName val="THCP xay dung"/>
      <sheetName val="Don gia XD"/>
      <sheetName val="Ts"/>
      <sheetName val="Du toan XD"/>
      <sheetName val="NC+MTC"/>
      <sheetName val="DATA"/>
      <sheetName val="luong"/>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
      <sheetName val="Quantity"/>
      <sheetName val="KP_List"/>
      <sheetName val="PU_ITALY "/>
      <sheetName val="Prices"/>
      <sheetName val="Module1"/>
      <sheetName val="Module2"/>
      <sheetName val="XL4Poppy"/>
      <sheetName val="THDZ0,4"/>
      <sheetName val="TH DZ35"/>
      <sheetName val="THTram"/>
      <sheetName val="6787CWFASE2CASE2_00"/>
      <sheetName val="DON GIA CAN THO"/>
      <sheetName val="Tro giup"/>
      <sheetName val="Sheet1"/>
      <sheetName val="Don gia chi tiet"/>
      <sheetName val="조명시설"/>
      <sheetName val="TinhGiaMTC"/>
      <sheetName val="TinhGiaNC"/>
      <sheetName val="Input"/>
      <sheetName val="SILICATE"/>
      <sheetName val="XT_Buoc 3"/>
      <sheetName val="ptnc"/>
      <sheetName val="ptvl"/>
      <sheetName val="ptm"/>
      <sheetName val="RAB AR&amp;STR"/>
      <sheetName val="Earthwork"/>
      <sheetName val="DANHPHAP"/>
      <sheetName val="chi tiet TBA"/>
      <sheetName val="chi tiet C"/>
      <sheetName val="공통가설"/>
      <sheetName val="물량표S"/>
      <sheetName val="DG"/>
      <sheetName val="PU_ITALY_"/>
      <sheetName val="TH_DZ35"/>
      <sheetName val="Tro_giup"/>
      <sheetName val="DON_GIA_CAN_THO"/>
      <sheetName val="Don gia"/>
      <sheetName val="DC"/>
      <sheetName val="NL"/>
      <sheetName val="DON GIA TRAM (3)"/>
      <sheetName val="dongia"/>
      <sheetName val="S-curve "/>
      <sheetName val="gvl"/>
      <sheetName val="Control"/>
      <sheetName val="THVATTU"/>
      <sheetName val="VL"/>
      <sheetName val="Don_gia_chi_tiet"/>
      <sheetName val="RAB_AR&amp;STR"/>
      <sheetName val="chi_tiet_TBA"/>
      <sheetName val="chi_tiet_C"/>
      <sheetName val="PU_ITALY_1"/>
      <sheetName val="TH_DZ351"/>
      <sheetName val="Tro_giup1"/>
      <sheetName val="DON_GIA_CAN_THO1"/>
      <sheetName val="#REF"/>
      <sheetName val="내역서"/>
      <sheetName val="TONG HOP VL-NC TT"/>
      <sheetName val="CHITIET VL-NC-TT -1p"/>
      <sheetName val="TDTKP1"/>
      <sheetName val="KPVC-BD "/>
      <sheetName val="A1.CN"/>
      <sheetName val="DATA"/>
      <sheetName val="Customize Your Purchase Order"/>
      <sheetName val="TONGKE-HT"/>
      <sheetName val="7606 DZ"/>
      <sheetName val="phuluc1"/>
      <sheetName val="So doi chieu LC"/>
      <sheetName val="VL,NC,MTC"/>
      <sheetName val="Customize_Your_Purchase_Order"/>
      <sheetName val="CBKC-110"/>
      <sheetName val="HĐ ngoài"/>
      <sheetName val="PU_ITALY_2"/>
      <sheetName val="TH_DZ352"/>
      <sheetName val="Tro_giup2"/>
      <sheetName val="DON_GIA_CAN_THO2"/>
      <sheetName val="Commercial value"/>
      <sheetName val="Ky Lam Bridge"/>
      <sheetName val="Provisional Sums Item"/>
      <sheetName val="Gas Pressure Welding"/>
      <sheetName val="General Item&amp;General Requiremen"/>
      <sheetName val="General Items"/>
      <sheetName val="Regenral Requirements"/>
      <sheetName val="Shdet1"/>
      <sheetName val="402"/>
      <sheetName val="NC"/>
      <sheetName val="TONG HOP VL-NC"/>
      <sheetName val="lam-moi"/>
      <sheetName val="BG"/>
      <sheetName val="FitOutConfCentre"/>
      <sheetName val="KLHT"/>
      <sheetName val="CHITIET VL-NC-TT-3p"/>
      <sheetName val="May"/>
      <sheetName val="DONVIBAN"/>
      <sheetName val="NGUON"/>
      <sheetName val="CTG"/>
      <sheetName val="DGTH"/>
      <sheetName val="dongia (2)"/>
      <sheetName val="Mall"/>
      <sheetName val="Du_lieu"/>
      <sheetName val="dnc4"/>
      <sheetName val="project management"/>
      <sheetName val="PTDG"/>
      <sheetName val="침하계"/>
      <sheetName val="BETON"/>
      <sheetName val="갑지"/>
      <sheetName val="24-ACMV"/>
      <sheetName val="Adix A"/>
      <sheetName val="Don_gia"/>
      <sheetName val="DON_GIA_TRAM_(3)"/>
      <sheetName val="7606_DZ"/>
      <sheetName val="TONG_HOP_VL-NC_TT"/>
      <sheetName val="CHITIET_VL-NC-TT_-1p"/>
      <sheetName val="KPVC-BD_"/>
      <sheetName val="dg67-1"/>
      <sheetName val="K95"/>
      <sheetName val="K98"/>
      <sheetName val="LaborPY"/>
      <sheetName val="LaborKH"/>
      <sheetName val="Equip "/>
      <sheetName val="Material"/>
      <sheetName val="DG thep ma kem"/>
      <sheetName val="dm366"/>
      <sheetName val="TBA"/>
      <sheetName val="Ng.hàng xà+bulong"/>
      <sheetName val="chiet tinh"/>
      <sheetName val="4.PTDG"/>
      <sheetName val="A1, May"/>
      <sheetName val="Máy"/>
      <sheetName val="Vat lieu"/>
      <sheetName val="PROFILE"/>
      <sheetName val="Đầu vào"/>
      <sheetName val="KPTH-T12"/>
      <sheetName val="Thamgia-T10"/>
      <sheetName val="Ts"/>
      <sheetName val="XD"/>
      <sheetName val="Cuongricc"/>
      <sheetName val="DG-VL"/>
      <sheetName val="PTDGCT"/>
      <sheetName val="damgiua"/>
      <sheetName val="dgct"/>
      <sheetName val="Cp&gt;10-Ln&lt;10"/>
      <sheetName val="Ln&lt;20"/>
      <sheetName val="EIRR&gt;1&lt;1"/>
      <sheetName val="EIRR&gt; 2"/>
      <sheetName val="EIRR&lt;2"/>
      <sheetName val="Sheet2"/>
      <sheetName val="실행철강하도"/>
      <sheetName val="P"/>
      <sheetName val="MAIN GATE HOUSE"/>
      <sheetName val="집계표"/>
      <sheetName val="SL"/>
      <sheetName val="THVT"/>
      <sheetName val="chitimc"/>
      <sheetName val="giathanh1"/>
      <sheetName val="O20"/>
      <sheetName val="TH_CNO"/>
      <sheetName val="NK_CHUNG"/>
      <sheetName val="Dulieu"/>
      <sheetName val="CAT_5"/>
      <sheetName val="BQMP"/>
      <sheetName val="산근"/>
      <sheetName val="inter"/>
      <sheetName val="대비"/>
      <sheetName val="REINF."/>
      <sheetName val="SKETCH"/>
      <sheetName val="LOADS"/>
      <sheetName val="Titles"/>
      <sheetName val="Rates 2009"/>
      <sheetName val="CT-35"/>
      <sheetName val="CT-0.4KV"/>
      <sheetName val="Du toan"/>
      <sheetName val="Keothep"/>
      <sheetName val="Re-bar"/>
      <sheetName val="차액보증"/>
      <sheetName val="Config"/>
      <sheetName val="DMCP"/>
      <sheetName val="HS_TDT"/>
      <sheetName val="SITE-E"/>
      <sheetName val="DLDTLN"/>
      <sheetName val="Bang KL"/>
      <sheetName val="ALLOWANCE"/>
      <sheetName val="MH RATE"/>
      <sheetName val="Sheet3"/>
      <sheetName val="금융비용"/>
      <sheetName val="입찰안"/>
      <sheetName val="366"/>
      <sheetName val="Data Input"/>
      <sheetName val="DonGiaLD"/>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refreshError="1"/>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CP Lap dat"/>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57150">
          <a:solidFill>
            <a:srgbClr val="FF0000"/>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defaultGridColor="0" view="pageBreakPreview" colorId="0" workbookViewId="0"/>
  </sheetViews>
  <sheetFormatPr defaultRowHeight="14.25"/>
  <sheetData/>
  <pageMargins left="0.7" right="0.7" top="0.75" bottom="0.75" header="0.3" footer="0.3"/>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59999389629810485"/>
  </sheetPr>
  <dimension ref="A1:J31"/>
  <sheetViews>
    <sheetView view="pageBreakPreview" zoomScaleNormal="100" zoomScaleSheetLayoutView="100" workbookViewId="0">
      <selection activeCell="H16" sqref="H16"/>
    </sheetView>
  </sheetViews>
  <sheetFormatPr defaultColWidth="9" defaultRowHeight="18.75"/>
  <cols>
    <col min="1" max="10" width="12.125" style="15" customWidth="1"/>
    <col min="11" max="16384" width="9" style="15"/>
  </cols>
  <sheetData>
    <row r="1" spans="1:10" ht="16.5" customHeight="1" thickTop="1">
      <c r="A1" s="280"/>
      <c r="B1" s="281"/>
      <c r="C1" s="281"/>
      <c r="D1" s="281"/>
      <c r="E1" s="281"/>
      <c r="F1" s="281"/>
      <c r="G1" s="281"/>
      <c r="H1" s="281"/>
      <c r="I1" s="281"/>
      <c r="J1" s="282"/>
    </row>
    <row r="2" spans="1:10">
      <c r="A2" s="339" t="s">
        <v>50</v>
      </c>
      <c r="B2" s="340"/>
      <c r="C2" s="340"/>
      <c r="D2" s="340"/>
      <c r="E2" s="340"/>
      <c r="F2" s="340"/>
      <c r="G2" s="340"/>
      <c r="H2" s="340"/>
      <c r="I2" s="340"/>
      <c r="J2" s="341"/>
    </row>
    <row r="3" spans="1:10">
      <c r="A3" s="342" t="s">
        <v>51</v>
      </c>
      <c r="B3" s="343"/>
      <c r="C3" s="343"/>
      <c r="D3" s="343"/>
      <c r="E3" s="343"/>
      <c r="F3" s="343"/>
      <c r="G3" s="343"/>
      <c r="H3" s="343"/>
      <c r="I3" s="343"/>
      <c r="J3" s="344"/>
    </row>
    <row r="4" spans="1:10">
      <c r="A4" s="283"/>
      <c r="J4" s="284"/>
    </row>
    <row r="5" spans="1:10">
      <c r="A5" s="285"/>
      <c r="H5" s="286"/>
      <c r="I5" s="286"/>
      <c r="J5" s="284"/>
    </row>
    <row r="6" spans="1:10">
      <c r="A6" s="285"/>
      <c r="H6" s="286"/>
      <c r="I6" s="286"/>
      <c r="J6" s="284"/>
    </row>
    <row r="7" spans="1:10">
      <c r="A7" s="285"/>
      <c r="H7" s="286"/>
      <c r="I7" s="286"/>
      <c r="J7" s="284"/>
    </row>
    <row r="8" spans="1:10">
      <c r="A8" s="285"/>
      <c r="H8" s="286"/>
      <c r="I8" s="286"/>
      <c r="J8" s="284"/>
    </row>
    <row r="9" spans="1:10">
      <c r="A9" s="285"/>
      <c r="I9" s="287"/>
      <c r="J9" s="284"/>
    </row>
    <row r="10" spans="1:10" ht="27">
      <c r="A10" s="345" t="s">
        <v>53</v>
      </c>
      <c r="B10" s="346"/>
      <c r="C10" s="346"/>
      <c r="D10" s="346"/>
      <c r="E10" s="346"/>
      <c r="F10" s="346"/>
      <c r="G10" s="346"/>
      <c r="H10" s="346"/>
      <c r="I10" s="346"/>
      <c r="J10" s="347"/>
    </row>
    <row r="11" spans="1:10" ht="19.5">
      <c r="A11" s="348"/>
      <c r="B11" s="349"/>
      <c r="C11" s="349"/>
      <c r="D11" s="349"/>
      <c r="E11" s="349"/>
      <c r="F11" s="349"/>
      <c r="G11" s="349"/>
      <c r="H11" s="349"/>
      <c r="I11" s="349"/>
      <c r="J11" s="350"/>
    </row>
    <row r="12" spans="1:10" s="288" customFormat="1">
      <c r="A12" s="351" t="s">
        <v>465</v>
      </c>
      <c r="B12" s="352"/>
      <c r="C12" s="352"/>
      <c r="D12" s="352"/>
      <c r="E12" s="352"/>
      <c r="F12" s="352"/>
      <c r="G12" s="352"/>
      <c r="H12" s="352"/>
      <c r="I12" s="352"/>
      <c r="J12" s="353"/>
    </row>
    <row r="13" spans="1:10" s="288" customFormat="1">
      <c r="A13" s="354" t="s">
        <v>208</v>
      </c>
      <c r="B13" s="352"/>
      <c r="C13" s="352"/>
      <c r="D13" s="352"/>
      <c r="E13" s="352"/>
      <c r="F13" s="352"/>
      <c r="G13" s="352"/>
      <c r="H13" s="352"/>
      <c r="I13" s="352"/>
      <c r="J13" s="353"/>
    </row>
    <row r="14" spans="1:10">
      <c r="A14" s="283"/>
      <c r="B14" s="289"/>
      <c r="C14" s="289"/>
      <c r="D14" s="289"/>
      <c r="E14" s="289"/>
      <c r="F14" s="289"/>
      <c r="G14" s="289"/>
      <c r="H14" s="289"/>
      <c r="I14" s="289"/>
      <c r="J14" s="290"/>
    </row>
    <row r="15" spans="1:10">
      <c r="A15" s="283"/>
      <c r="B15" s="289"/>
      <c r="C15" s="289"/>
      <c r="D15" s="289"/>
      <c r="E15" s="289"/>
      <c r="F15" s="289"/>
      <c r="G15" s="289"/>
      <c r="H15" s="289"/>
      <c r="I15" s="289"/>
      <c r="J15" s="290"/>
    </row>
    <row r="16" spans="1:10">
      <c r="A16" s="283"/>
      <c r="B16" s="289"/>
      <c r="C16" s="289"/>
      <c r="D16" s="289"/>
      <c r="E16" s="289"/>
      <c r="F16" s="289"/>
      <c r="G16" s="289"/>
      <c r="H16" s="289"/>
      <c r="I16" s="289"/>
      <c r="J16" s="290"/>
    </row>
    <row r="17" spans="1:10">
      <c r="A17" s="283"/>
      <c r="B17" s="289"/>
      <c r="C17" s="289"/>
      <c r="D17" s="289"/>
      <c r="E17" s="289"/>
      <c r="F17" s="289"/>
      <c r="G17" s="289"/>
      <c r="H17" s="289"/>
      <c r="I17" s="289"/>
      <c r="J17" s="290"/>
    </row>
    <row r="18" spans="1:10">
      <c r="A18" s="283"/>
      <c r="B18" s="289"/>
      <c r="C18" s="289"/>
      <c r="D18" s="289"/>
      <c r="E18" s="289"/>
      <c r="F18" s="289"/>
      <c r="G18" s="289"/>
      <c r="H18" s="289"/>
      <c r="I18" s="289"/>
      <c r="J18" s="290"/>
    </row>
    <row r="19" spans="1:10">
      <c r="A19" s="283"/>
      <c r="B19" s="289"/>
      <c r="C19" s="289"/>
      <c r="D19" s="289"/>
      <c r="E19" s="289"/>
      <c r="F19" s="289"/>
      <c r="G19" s="289"/>
      <c r="H19" s="289"/>
      <c r="I19" s="289"/>
      <c r="J19" s="290"/>
    </row>
    <row r="20" spans="1:10">
      <c r="A20" s="283"/>
      <c r="B20" s="289"/>
      <c r="C20" s="289"/>
      <c r="D20" s="289"/>
      <c r="E20" s="289"/>
      <c r="F20" s="289"/>
      <c r="G20" s="289"/>
      <c r="H20" s="289"/>
      <c r="I20" s="289"/>
      <c r="J20" s="290"/>
    </row>
    <row r="21" spans="1:10" s="60" customFormat="1">
      <c r="A21" s="291"/>
      <c r="J21" s="292"/>
    </row>
    <row r="22" spans="1:10" s="60" customFormat="1">
      <c r="A22" s="291"/>
      <c r="J22" s="292"/>
    </row>
    <row r="23" spans="1:10">
      <c r="A23" s="285"/>
      <c r="J23" s="284"/>
    </row>
    <row r="24" spans="1:10">
      <c r="A24" s="285"/>
      <c r="J24" s="284"/>
    </row>
    <row r="25" spans="1:10">
      <c r="A25" s="285"/>
      <c r="J25" s="284"/>
    </row>
    <row r="26" spans="1:10">
      <c r="A26" s="285"/>
      <c r="J26" s="284"/>
    </row>
    <row r="27" spans="1:10">
      <c r="A27" s="285"/>
      <c r="J27" s="284"/>
    </row>
    <row r="28" spans="1:10">
      <c r="A28" s="339" t="s">
        <v>357</v>
      </c>
      <c r="B28" s="340"/>
      <c r="C28" s="340"/>
      <c r="D28" s="340"/>
      <c r="E28" s="340" t="s">
        <v>52</v>
      </c>
      <c r="F28" s="340"/>
      <c r="G28" s="340"/>
      <c r="H28" s="340"/>
      <c r="I28" s="340"/>
      <c r="J28" s="341"/>
    </row>
    <row r="29" spans="1:10" ht="16.5" customHeight="1" thickBot="1">
      <c r="A29" s="293"/>
      <c r="B29" s="294"/>
      <c r="C29" s="294"/>
      <c r="D29" s="294"/>
      <c r="E29" s="294"/>
      <c r="F29" s="294"/>
      <c r="G29" s="294"/>
      <c r="H29" s="294"/>
      <c r="I29" s="294"/>
      <c r="J29" s="295"/>
    </row>
    <row r="30" spans="1:10" ht="19.5" thickTop="1"/>
    <row r="31" spans="1:10">
      <c r="A31" s="296"/>
      <c r="B31" s="296"/>
      <c r="C31" s="296"/>
      <c r="D31" s="296"/>
      <c r="E31" s="296"/>
      <c r="F31" s="296"/>
      <c r="G31" s="296"/>
      <c r="H31" s="296"/>
      <c r="I31" s="296"/>
      <c r="J31" s="296"/>
    </row>
  </sheetData>
  <mergeCells count="7">
    <mergeCell ref="A28:J28"/>
    <mergeCell ref="A2:J2"/>
    <mergeCell ref="A3:J3"/>
    <mergeCell ref="A10:J10"/>
    <mergeCell ref="A11:J11"/>
    <mergeCell ref="A12:J12"/>
    <mergeCell ref="A13:J13"/>
  </mergeCells>
  <printOptions horizontalCentered="1"/>
  <pageMargins left="0.98425196850393704" right="0.59055118110236227" top="0.59055118110236227" bottom="0.59055118110236227" header="0.39370078740157483" footer="0.3937007874015748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I26"/>
  <sheetViews>
    <sheetView view="pageBreakPreview" topLeftCell="A9" zoomScaleNormal="100" zoomScaleSheetLayoutView="100" workbookViewId="0">
      <selection activeCell="H16" sqref="H16"/>
    </sheetView>
  </sheetViews>
  <sheetFormatPr defaultColWidth="9" defaultRowHeight="15.75"/>
  <cols>
    <col min="1" max="1" width="2.125" style="2" customWidth="1"/>
    <col min="2" max="2" width="18.875" style="2" customWidth="1"/>
    <col min="3" max="3" width="14.875" style="2" customWidth="1"/>
    <col min="4" max="7" width="17.25" style="2" customWidth="1"/>
    <col min="8" max="8" width="19.875" style="2" customWidth="1"/>
    <col min="9" max="9" width="11.125" style="2" customWidth="1"/>
    <col min="10" max="13" width="9" style="2"/>
    <col min="14" max="14" width="12.625" style="2" customWidth="1"/>
    <col min="15" max="15" width="9" style="2"/>
    <col min="16" max="16" width="13.375" style="2" customWidth="1"/>
    <col min="17" max="16384" width="9" style="2"/>
  </cols>
  <sheetData>
    <row r="1" spans="1:9" s="297" customFormat="1">
      <c r="A1" s="357" t="s">
        <v>48</v>
      </c>
      <c r="B1" s="357"/>
      <c r="C1" s="357"/>
      <c r="D1" s="357"/>
      <c r="E1" s="357"/>
      <c r="F1" s="357"/>
      <c r="G1" s="357"/>
      <c r="H1" s="357"/>
    </row>
    <row r="2" spans="1:9" s="23" customFormat="1">
      <c r="A2" s="358" t="s">
        <v>51</v>
      </c>
      <c r="B2" s="358"/>
      <c r="C2" s="358"/>
      <c r="D2" s="358"/>
      <c r="E2" s="358"/>
      <c r="F2" s="358"/>
      <c r="G2" s="358"/>
      <c r="H2" s="358"/>
    </row>
    <row r="3" spans="1:9" s="23" customFormat="1">
      <c r="A3" s="359" t="s">
        <v>49</v>
      </c>
      <c r="B3" s="359"/>
      <c r="C3" s="359"/>
      <c r="D3" s="359"/>
      <c r="E3" s="359"/>
      <c r="F3" s="359"/>
      <c r="G3" s="359"/>
      <c r="H3" s="359"/>
    </row>
    <row r="4" spans="1:9" s="23" customFormat="1" ht="9.75" customHeight="1">
      <c r="A4" s="298"/>
      <c r="B4" s="299"/>
      <c r="C4" s="299"/>
      <c r="D4" s="299"/>
    </row>
    <row r="5" spans="1:9" s="128" customFormat="1" ht="19.5">
      <c r="A5" s="360" t="s">
        <v>54</v>
      </c>
      <c r="B5" s="360"/>
      <c r="C5" s="360"/>
      <c r="D5" s="360"/>
      <c r="E5" s="360"/>
      <c r="F5" s="360"/>
      <c r="G5" s="360"/>
      <c r="H5" s="360"/>
    </row>
    <row r="6" spans="1:9" s="23" customFormat="1" ht="9.75" customHeight="1">
      <c r="B6" s="300"/>
      <c r="C6" s="300"/>
      <c r="D6" s="300"/>
      <c r="E6" s="300"/>
      <c r="F6" s="300"/>
      <c r="G6" s="300"/>
      <c r="H6" s="301"/>
    </row>
    <row r="7" spans="1:9" s="304" customFormat="1" ht="18" customHeight="1">
      <c r="A7" s="302" t="s">
        <v>68</v>
      </c>
      <c r="B7" s="302"/>
      <c r="C7" s="302"/>
      <c r="D7" s="303"/>
      <c r="E7" s="303"/>
      <c r="F7" s="303"/>
      <c r="G7" s="303"/>
    </row>
    <row r="8" spans="1:9" s="304" customFormat="1" ht="32.25" customHeight="1">
      <c r="A8" s="305" t="s">
        <v>346</v>
      </c>
      <c r="B8" s="361" t="s">
        <v>358</v>
      </c>
      <c r="C8" s="361"/>
      <c r="D8" s="361"/>
      <c r="E8" s="361"/>
      <c r="F8" s="361"/>
      <c r="G8" s="361"/>
      <c r="H8" s="361"/>
    </row>
    <row r="9" spans="1:9" s="304" customFormat="1" ht="18.75" customHeight="1">
      <c r="A9" s="305" t="s">
        <v>346</v>
      </c>
      <c r="B9" s="361" t="s">
        <v>359</v>
      </c>
      <c r="C9" s="361"/>
      <c r="D9" s="361"/>
      <c r="E9" s="361"/>
      <c r="F9" s="361"/>
      <c r="G9" s="361"/>
      <c r="H9" s="361"/>
    </row>
    <row r="10" spans="1:9" s="306" customFormat="1" ht="32.25" customHeight="1">
      <c r="A10" s="305" t="s">
        <v>346</v>
      </c>
      <c r="B10" s="355" t="s">
        <v>347</v>
      </c>
      <c r="C10" s="356"/>
      <c r="D10" s="356"/>
      <c r="E10" s="356"/>
      <c r="F10" s="356"/>
      <c r="G10" s="356"/>
      <c r="H10" s="356"/>
    </row>
    <row r="11" spans="1:9" s="304" customFormat="1" ht="49.5" customHeight="1">
      <c r="A11" s="305" t="s">
        <v>346</v>
      </c>
      <c r="B11" s="355" t="s">
        <v>348</v>
      </c>
      <c r="C11" s="355"/>
      <c r="D11" s="355"/>
      <c r="E11" s="355"/>
      <c r="F11" s="355"/>
      <c r="G11" s="355"/>
      <c r="H11" s="355"/>
    </row>
    <row r="12" spans="1:9" s="304" customFormat="1" ht="17.25" customHeight="1">
      <c r="A12" s="305" t="s">
        <v>346</v>
      </c>
      <c r="B12" s="355" t="s">
        <v>349</v>
      </c>
      <c r="C12" s="355"/>
      <c r="D12" s="355"/>
      <c r="E12" s="355"/>
      <c r="F12" s="355"/>
      <c r="G12" s="355"/>
      <c r="H12" s="355"/>
    </row>
    <row r="13" spans="1:9" s="306" customFormat="1" ht="32.25" customHeight="1">
      <c r="A13" s="305" t="s">
        <v>346</v>
      </c>
      <c r="B13" s="355" t="s">
        <v>350</v>
      </c>
      <c r="C13" s="356"/>
      <c r="D13" s="356"/>
      <c r="E13" s="356"/>
      <c r="F13" s="356"/>
      <c r="G13" s="356"/>
      <c r="H13" s="356"/>
    </row>
    <row r="14" spans="1:9" s="306" customFormat="1" ht="32.25" customHeight="1">
      <c r="A14" s="305" t="s">
        <v>346</v>
      </c>
      <c r="B14" s="355" t="s">
        <v>450</v>
      </c>
      <c r="C14" s="356"/>
      <c r="D14" s="356"/>
      <c r="E14" s="356"/>
      <c r="F14" s="356"/>
      <c r="G14" s="356"/>
      <c r="H14" s="356"/>
    </row>
    <row r="15" spans="1:9" s="306" customFormat="1" ht="32.25" customHeight="1">
      <c r="A15" s="305" t="s">
        <v>346</v>
      </c>
      <c r="B15" s="355" t="s">
        <v>351</v>
      </c>
      <c r="C15" s="356"/>
      <c r="D15" s="356"/>
      <c r="E15" s="356"/>
      <c r="F15" s="356"/>
      <c r="G15" s="356"/>
      <c r="H15" s="356"/>
    </row>
    <row r="16" spans="1:9" s="306" customFormat="1" ht="18" customHeight="1">
      <c r="A16" s="305" t="s">
        <v>346</v>
      </c>
      <c r="B16" s="355" t="s">
        <v>352</v>
      </c>
      <c r="C16" s="356"/>
      <c r="D16" s="356"/>
      <c r="E16" s="356"/>
      <c r="F16" s="356"/>
      <c r="G16" s="356"/>
      <c r="H16" s="356"/>
      <c r="I16" s="307"/>
    </row>
    <row r="17" spans="1:9" s="306" customFormat="1" ht="32.25" customHeight="1">
      <c r="A17" s="305" t="s">
        <v>346</v>
      </c>
      <c r="B17" s="355" t="s">
        <v>353</v>
      </c>
      <c r="C17" s="356"/>
      <c r="D17" s="356"/>
      <c r="E17" s="356"/>
      <c r="F17" s="356"/>
      <c r="G17" s="356"/>
      <c r="H17" s="356"/>
    </row>
    <row r="18" spans="1:9" s="306" customFormat="1" ht="32.25" customHeight="1">
      <c r="A18" s="305" t="s">
        <v>346</v>
      </c>
      <c r="B18" s="355" t="s">
        <v>354</v>
      </c>
      <c r="C18" s="356"/>
      <c r="D18" s="356"/>
      <c r="E18" s="356"/>
      <c r="F18" s="356"/>
      <c r="G18" s="356"/>
      <c r="H18" s="356"/>
    </row>
    <row r="19" spans="1:9" s="306" customFormat="1" ht="32.25" customHeight="1">
      <c r="A19" s="305" t="s">
        <v>346</v>
      </c>
      <c r="B19" s="355" t="s">
        <v>355</v>
      </c>
      <c r="C19" s="356"/>
      <c r="D19" s="356"/>
      <c r="E19" s="356"/>
      <c r="F19" s="356"/>
      <c r="G19" s="356"/>
      <c r="H19" s="356"/>
    </row>
    <row r="20" spans="1:9" s="306" customFormat="1" ht="17.25" customHeight="1">
      <c r="A20" s="305" t="s">
        <v>346</v>
      </c>
      <c r="B20" s="355" t="s">
        <v>449</v>
      </c>
      <c r="C20" s="356"/>
      <c r="D20" s="356"/>
      <c r="E20" s="356"/>
      <c r="F20" s="356"/>
      <c r="G20" s="356"/>
      <c r="H20" s="356"/>
    </row>
    <row r="21" spans="1:9" s="306" customFormat="1" ht="17.25" customHeight="1">
      <c r="A21" s="305" t="s">
        <v>346</v>
      </c>
      <c r="B21" s="355" t="s">
        <v>455</v>
      </c>
      <c r="C21" s="356"/>
      <c r="D21" s="356"/>
      <c r="E21" s="356"/>
      <c r="F21" s="356"/>
      <c r="G21" s="356"/>
      <c r="H21" s="356"/>
    </row>
    <row r="22" spans="1:9" s="306" customFormat="1" ht="17.25" customHeight="1">
      <c r="A22" s="305" t="s">
        <v>346</v>
      </c>
      <c r="B22" s="355" t="s">
        <v>453</v>
      </c>
      <c r="C22" s="356"/>
      <c r="D22" s="356"/>
      <c r="E22" s="356"/>
      <c r="F22" s="356"/>
      <c r="G22" s="356"/>
      <c r="H22" s="356"/>
    </row>
    <row r="23" spans="1:9" s="306" customFormat="1" ht="17.25" customHeight="1">
      <c r="A23" s="305" t="s">
        <v>346</v>
      </c>
      <c r="B23" s="355" t="s">
        <v>454</v>
      </c>
      <c r="C23" s="355"/>
      <c r="D23" s="355"/>
      <c r="E23" s="355"/>
      <c r="F23" s="355"/>
      <c r="G23" s="355"/>
      <c r="H23" s="355"/>
      <c r="I23" s="312"/>
    </row>
    <row r="24" spans="1:9" s="306" customFormat="1" ht="9.75" customHeight="1">
      <c r="B24" s="356"/>
      <c r="C24" s="356"/>
      <c r="D24" s="356"/>
      <c r="E24" s="356"/>
      <c r="F24" s="356"/>
      <c r="G24" s="356"/>
      <c r="H24" s="356"/>
    </row>
    <row r="25" spans="1:9" s="306" customFormat="1" ht="18" customHeight="1">
      <c r="A25" s="302" t="s">
        <v>141</v>
      </c>
      <c r="B25" s="302"/>
      <c r="C25" s="308">
        <f>'Tong hop '!I21</f>
        <v>1344367000</v>
      </c>
      <c r="D25" s="309" t="s">
        <v>356</v>
      </c>
    </row>
    <row r="26" spans="1:9" s="306" customFormat="1" ht="18" customHeight="1">
      <c r="B26" s="362" t="str">
        <f>'Tong hop '!A22</f>
        <v>(Bằng chữ: Một tỷ, ba trăm bốn mươi bốn triệu, ba trăm sáu mươi bảy nghìn đồng./.)</v>
      </c>
      <c r="C26" s="362"/>
      <c r="D26" s="362"/>
      <c r="E26" s="362"/>
      <c r="F26" s="362"/>
      <c r="G26" s="362"/>
      <c r="H26" s="362"/>
    </row>
  </sheetData>
  <mergeCells count="22">
    <mergeCell ref="B24:H24"/>
    <mergeCell ref="B26:H26"/>
    <mergeCell ref="B23:H23"/>
    <mergeCell ref="B16:H16"/>
    <mergeCell ref="B17:H17"/>
    <mergeCell ref="B18:H18"/>
    <mergeCell ref="B19:H19"/>
    <mergeCell ref="B20:H20"/>
    <mergeCell ref="B22:H22"/>
    <mergeCell ref="A1:H1"/>
    <mergeCell ref="A2:H2"/>
    <mergeCell ref="A3:H3"/>
    <mergeCell ref="A5:H5"/>
    <mergeCell ref="B8:H8"/>
    <mergeCell ref="B9:H9"/>
    <mergeCell ref="B10:H10"/>
    <mergeCell ref="B11:H11"/>
    <mergeCell ref="B12:H12"/>
    <mergeCell ref="B13:H13"/>
    <mergeCell ref="B15:H15"/>
    <mergeCell ref="B21:H21"/>
    <mergeCell ref="B14:H14"/>
  </mergeCells>
  <printOptions horizontalCentered="1"/>
  <pageMargins left="0.78740157480314965" right="0.39370078740157483" top="0.39370078740157483" bottom="0.39370078740157483" header="0.19685039370078741" footer="0.19685039370078741"/>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pageSetUpPr fitToPage="1"/>
  </sheetPr>
  <dimension ref="A1:L37"/>
  <sheetViews>
    <sheetView tabSelected="1" view="pageBreakPreview" topLeftCell="A6" zoomScaleNormal="100" zoomScaleSheetLayoutView="100" workbookViewId="0">
      <selection activeCell="D16" sqref="D16:H16"/>
    </sheetView>
  </sheetViews>
  <sheetFormatPr defaultColWidth="9" defaultRowHeight="15.75"/>
  <cols>
    <col min="1" max="1" width="6.625" style="2" customWidth="1"/>
    <col min="2" max="2" width="42.125" style="2" customWidth="1"/>
    <col min="3" max="3" width="6.375" style="128" customWidth="1"/>
    <col min="4" max="4" width="7.75" style="2" bestFit="1" customWidth="1"/>
    <col min="5" max="5" width="2.375" style="2" customWidth="1"/>
    <col min="6" max="6" width="17" style="2" bestFit="1" customWidth="1"/>
    <col min="7" max="7" width="2.5" style="2" customWidth="1"/>
    <col min="8" max="8" width="5.125" style="2" customWidth="1"/>
    <col min="9" max="9" width="14.75" style="14" customWidth="1"/>
    <col min="10" max="10" width="21.375" style="2" customWidth="1"/>
    <col min="11" max="11" width="13" style="2" bestFit="1" customWidth="1"/>
    <col min="12" max="12" width="9.75" style="2" customWidth="1"/>
    <col min="13" max="13" width="9" style="2"/>
    <col min="14" max="14" width="13.25" style="2" customWidth="1"/>
    <col min="15" max="16384" width="9" style="2"/>
  </cols>
  <sheetData>
    <row r="1" spans="1:12" s="15" customFormat="1" ht="21.75" customHeight="1">
      <c r="A1" s="352" t="s">
        <v>31</v>
      </c>
      <c r="B1" s="352"/>
      <c r="C1" s="352"/>
      <c r="D1" s="352"/>
      <c r="E1" s="352"/>
      <c r="F1" s="352"/>
      <c r="G1" s="352"/>
      <c r="H1" s="352"/>
      <c r="I1" s="352"/>
      <c r="J1" s="352"/>
    </row>
    <row r="2" spans="1:12" s="15" customFormat="1" ht="18.75">
      <c r="A2" s="382" t="str">
        <f>Bìa!A12</f>
        <v>ĐỒ ÁN: QUY HOẠCH CHUNG XÃ TUẤN SƠN, TỈNH LẠNG SƠN ĐẾN NĂM 2045</v>
      </c>
      <c r="B2" s="382"/>
      <c r="C2" s="382"/>
      <c r="D2" s="382"/>
      <c r="E2" s="382"/>
      <c r="F2" s="382"/>
      <c r="G2" s="382"/>
      <c r="H2" s="382"/>
      <c r="I2" s="382"/>
      <c r="J2" s="382"/>
    </row>
    <row r="3" spans="1:12" s="60" customFormat="1" ht="12.75" customHeight="1">
      <c r="A3" s="118"/>
      <c r="B3" s="118"/>
      <c r="C3" s="118"/>
      <c r="D3" s="118"/>
      <c r="E3" s="118"/>
      <c r="F3" s="118"/>
      <c r="G3" s="118"/>
      <c r="H3" s="118"/>
      <c r="I3" s="118"/>
    </row>
    <row r="4" spans="1:12" s="7" customFormat="1" ht="35.25" customHeight="1">
      <c r="A4" s="11" t="s">
        <v>8</v>
      </c>
      <c r="B4" s="11" t="s">
        <v>16</v>
      </c>
      <c r="C4" s="125" t="s">
        <v>40</v>
      </c>
      <c r="D4" s="368" t="s">
        <v>41</v>
      </c>
      <c r="E4" s="369"/>
      <c r="F4" s="369"/>
      <c r="G4" s="369"/>
      <c r="H4" s="369"/>
      <c r="I4" s="11" t="s">
        <v>360</v>
      </c>
      <c r="J4" s="11" t="s">
        <v>15</v>
      </c>
    </row>
    <row r="5" spans="1:12" s="7" customFormat="1" ht="36" customHeight="1">
      <c r="A5" s="4">
        <v>1</v>
      </c>
      <c r="B5" s="5" t="s">
        <v>159</v>
      </c>
      <c r="C5" s="4" t="s">
        <v>143</v>
      </c>
      <c r="D5" s="371" t="s">
        <v>46</v>
      </c>
      <c r="E5" s="372"/>
      <c r="F5" s="372"/>
      <c r="G5" s="372"/>
      <c r="H5" s="373"/>
      <c r="I5" s="6">
        <f>KSĐH!G16</f>
        <v>555363815.39999998</v>
      </c>
      <c r="J5" s="6" t="s">
        <v>46</v>
      </c>
      <c r="L5" s="12"/>
    </row>
    <row r="6" spans="1:12" s="7" customFormat="1" ht="36" customHeight="1">
      <c r="A6" s="4">
        <f>MAX($A$5:A5)+1</f>
        <v>2</v>
      </c>
      <c r="B6" s="5" t="s">
        <v>343</v>
      </c>
      <c r="C6" s="4" t="s">
        <v>42</v>
      </c>
      <c r="D6" s="371" t="s">
        <v>341</v>
      </c>
      <c r="E6" s="372"/>
      <c r="F6" s="372"/>
      <c r="G6" s="372"/>
      <c r="H6" s="373"/>
      <c r="I6" s="6">
        <f>SUBTOTAL(9,I7:I8)</f>
        <v>526974000</v>
      </c>
      <c r="J6" s="6" t="s">
        <v>203</v>
      </c>
      <c r="L6" s="12"/>
    </row>
    <row r="7" spans="1:12" s="273" customFormat="1" ht="18.75" customHeight="1">
      <c r="A7" s="265" t="s">
        <v>102</v>
      </c>
      <c r="B7" s="266" t="s">
        <v>342</v>
      </c>
      <c r="C7" s="267"/>
      <c r="D7" s="268"/>
      <c r="E7" s="269"/>
      <c r="F7" s="261">
        <f>'Nội suy'!O21*1000000</f>
        <v>395200000</v>
      </c>
      <c r="G7" s="270" t="s">
        <v>345</v>
      </c>
      <c r="H7" s="271">
        <v>1.08</v>
      </c>
      <c r="I7" s="272">
        <f>F7*H7</f>
        <v>426816000</v>
      </c>
      <c r="J7" s="272" t="s">
        <v>366</v>
      </c>
      <c r="L7" s="274"/>
    </row>
    <row r="8" spans="1:12" s="273" customFormat="1" ht="35.25" customHeight="1">
      <c r="A8" s="265" t="s">
        <v>104</v>
      </c>
      <c r="B8" s="266" t="s">
        <v>74</v>
      </c>
      <c r="C8" s="267"/>
      <c r="D8" s="374" t="s">
        <v>46</v>
      </c>
      <c r="E8" s="375"/>
      <c r="F8" s="375"/>
      <c r="G8" s="375"/>
      <c r="H8" s="376"/>
      <c r="I8" s="272">
        <f>'CP qhsx+sdd'!D14</f>
        <v>100158000</v>
      </c>
      <c r="J8" s="272"/>
      <c r="K8" s="274"/>
      <c r="L8" s="274"/>
    </row>
    <row r="9" spans="1:12" s="7" customFormat="1" ht="18" customHeight="1">
      <c r="A9" s="4">
        <f>MAX($A$5:A8)+1</f>
        <v>3</v>
      </c>
      <c r="B9" s="5" t="s">
        <v>72</v>
      </c>
      <c r="C9" s="136" t="s">
        <v>43</v>
      </c>
      <c r="D9" s="378" t="s">
        <v>213</v>
      </c>
      <c r="E9" s="379"/>
      <c r="F9" s="379"/>
      <c r="G9" s="379"/>
      <c r="H9" s="380"/>
      <c r="I9" s="6">
        <v>48072000</v>
      </c>
      <c r="J9" s="6"/>
    </row>
    <row r="10" spans="1:12" s="7" customFormat="1" ht="36" customHeight="1">
      <c r="A10" s="4">
        <f>MAX($A$5:A9)+1</f>
        <v>4</v>
      </c>
      <c r="B10" s="5" t="s">
        <v>361</v>
      </c>
      <c r="C10" s="136" t="s">
        <v>75</v>
      </c>
      <c r="D10" s="378" t="s">
        <v>213</v>
      </c>
      <c r="E10" s="379"/>
      <c r="F10" s="379"/>
      <c r="G10" s="379"/>
      <c r="H10" s="380"/>
      <c r="I10" s="6">
        <v>1699600</v>
      </c>
      <c r="J10" s="6"/>
    </row>
    <row r="11" spans="1:12" s="7" customFormat="1" ht="36" customHeight="1">
      <c r="A11" s="4">
        <f>MAX($A$5:A10)+1</f>
        <v>5</v>
      </c>
      <c r="B11" s="8" t="s">
        <v>339</v>
      </c>
      <c r="C11" s="4" t="s">
        <v>55</v>
      </c>
      <c r="D11" s="264">
        <f>'Nội suy'!K90/100</f>
        <v>9.8045296296296311E-2</v>
      </c>
      <c r="E11" s="154" t="s">
        <v>345</v>
      </c>
      <c r="F11" s="260">
        <f>I6/1.08</f>
        <v>487938888.88888884</v>
      </c>
      <c r="G11" s="129"/>
      <c r="H11" s="129"/>
      <c r="I11" s="6">
        <f>D11*F11</f>
        <v>47840112.935596712</v>
      </c>
      <c r="J11" s="6" t="s">
        <v>364</v>
      </c>
    </row>
    <row r="12" spans="1:12" s="7" customFormat="1" ht="48" customHeight="1">
      <c r="A12" s="4">
        <f>MAX($A$5:A11)+1</f>
        <v>6</v>
      </c>
      <c r="B12" s="10" t="s">
        <v>340</v>
      </c>
      <c r="C12" s="136" t="s">
        <v>56</v>
      </c>
      <c r="D12" s="264">
        <f>'Nội suy'!K69/100</f>
        <v>8.8723666666666687E-2</v>
      </c>
      <c r="E12" s="154" t="s">
        <v>345</v>
      </c>
      <c r="F12" s="260">
        <f>I6/1.08</f>
        <v>487938888.88888884</v>
      </c>
      <c r="G12" s="129"/>
      <c r="H12" s="129"/>
      <c r="I12" s="6">
        <f>D12*F12</f>
        <v>43291727.331481487</v>
      </c>
      <c r="J12" s="6" t="s">
        <v>365</v>
      </c>
      <c r="K12" s="12">
        <v>43291727.331481487</v>
      </c>
    </row>
    <row r="13" spans="1:12" s="7" customFormat="1" ht="51" customHeight="1">
      <c r="A13" s="4">
        <f>MAX($A$5:A12)+1</f>
        <v>7</v>
      </c>
      <c r="B13" s="10" t="s">
        <v>162</v>
      </c>
      <c r="C13" s="4" t="s">
        <v>70</v>
      </c>
      <c r="D13" s="371" t="s">
        <v>46</v>
      </c>
      <c r="E13" s="372"/>
      <c r="F13" s="372"/>
      <c r="G13" s="372"/>
      <c r="H13" s="373"/>
      <c r="I13" s="6">
        <f>'CP lấy ý kiến'!F16</f>
        <v>10266000</v>
      </c>
      <c r="J13" s="6" t="s">
        <v>144</v>
      </c>
      <c r="K13" s="12"/>
    </row>
    <row r="14" spans="1:12" s="7" customFormat="1" ht="18" customHeight="1">
      <c r="A14" s="4">
        <f>MAX($A$5:A13)+1</f>
        <v>8</v>
      </c>
      <c r="B14" s="10" t="s">
        <v>161</v>
      </c>
      <c r="C14" s="136" t="s">
        <v>110</v>
      </c>
      <c r="D14" s="371" t="s">
        <v>46</v>
      </c>
      <c r="E14" s="372"/>
      <c r="F14" s="372"/>
      <c r="G14" s="372"/>
      <c r="H14" s="373"/>
      <c r="I14" s="6">
        <f>'CP công bố QH'!D17</f>
        <v>14364000</v>
      </c>
      <c r="J14" s="6" t="s">
        <v>144</v>
      </c>
      <c r="K14" s="12"/>
    </row>
    <row r="15" spans="1:12" s="7" customFormat="1" ht="36" customHeight="1">
      <c r="A15" s="4">
        <f>MAX($A$5:A14)+1</f>
        <v>9</v>
      </c>
      <c r="B15" s="10" t="s">
        <v>140</v>
      </c>
      <c r="C15" s="4" t="s">
        <v>147</v>
      </c>
      <c r="D15" s="263">
        <v>0.1</v>
      </c>
      <c r="E15" s="154" t="s">
        <v>345</v>
      </c>
      <c r="F15" s="260">
        <f>I6</f>
        <v>526974000</v>
      </c>
      <c r="G15" s="129"/>
      <c r="H15" s="129"/>
      <c r="I15" s="6">
        <f>D15*F15</f>
        <v>52697400</v>
      </c>
      <c r="J15" s="6" t="s">
        <v>399</v>
      </c>
    </row>
    <row r="16" spans="1:12" s="7" customFormat="1" ht="18" customHeight="1">
      <c r="A16" s="4">
        <f>MAX($A$5:A15)+1</f>
        <v>10</v>
      </c>
      <c r="B16" s="10" t="s">
        <v>30</v>
      </c>
      <c r="C16" s="4" t="s">
        <v>214</v>
      </c>
      <c r="D16" s="383" t="s">
        <v>470</v>
      </c>
      <c r="E16" s="384"/>
      <c r="F16" s="384"/>
      <c r="G16" s="384"/>
      <c r="H16" s="385"/>
      <c r="I16" s="6">
        <f>SUBTOTAL(9,I17:I19)</f>
        <v>43798211.937705599</v>
      </c>
      <c r="J16" s="6"/>
    </row>
    <row r="17" spans="1:10" s="273" customFormat="1" ht="34.5" customHeight="1">
      <c r="A17" s="265" t="s">
        <v>466</v>
      </c>
      <c r="B17" s="275" t="s">
        <v>145</v>
      </c>
      <c r="C17" s="276" t="s">
        <v>362</v>
      </c>
      <c r="D17" s="277">
        <v>0.03</v>
      </c>
      <c r="E17" s="269" t="s">
        <v>345</v>
      </c>
      <c r="F17" s="261">
        <f>$I$5</f>
        <v>555363815.39999998</v>
      </c>
      <c r="G17" s="270"/>
      <c r="H17" s="270"/>
      <c r="I17" s="272">
        <f>D17*I5</f>
        <v>16660914.461999999</v>
      </c>
      <c r="J17" s="272" t="s">
        <v>451</v>
      </c>
    </row>
    <row r="18" spans="1:10" s="273" customFormat="1" ht="48" customHeight="1">
      <c r="A18" s="265" t="s">
        <v>467</v>
      </c>
      <c r="B18" s="275" t="s">
        <v>146</v>
      </c>
      <c r="C18" s="276" t="s">
        <v>363</v>
      </c>
      <c r="D18" s="278">
        <f>'Nội suy'!H111/100</f>
        <v>4.0719999999999999E-2</v>
      </c>
      <c r="E18" s="269" t="s">
        <v>345</v>
      </c>
      <c r="F18" s="261">
        <f t="shared" ref="F18:F19" si="0">$I$5</f>
        <v>555363815.39999998</v>
      </c>
      <c r="G18" s="270"/>
      <c r="H18" s="270"/>
      <c r="I18" s="272">
        <f>D18*I5</f>
        <v>22614414.563088</v>
      </c>
      <c r="J18" s="272" t="s">
        <v>452</v>
      </c>
    </row>
    <row r="19" spans="1:10" s="273" customFormat="1" ht="48" customHeight="1">
      <c r="A19" s="265" t="s">
        <v>468</v>
      </c>
      <c r="B19" s="275" t="s">
        <v>344</v>
      </c>
      <c r="C19" s="276"/>
      <c r="D19" s="277">
        <v>0.2</v>
      </c>
      <c r="E19" s="279" t="s">
        <v>345</v>
      </c>
      <c r="F19" s="261">
        <f t="shared" si="0"/>
        <v>555363815.39999998</v>
      </c>
      <c r="G19" s="270"/>
      <c r="H19" s="270"/>
      <c r="I19" s="272">
        <f>D19*I18</f>
        <v>4522882.9126176005</v>
      </c>
      <c r="J19" s="137" t="s">
        <v>367</v>
      </c>
    </row>
    <row r="20" spans="1:10" s="7" customFormat="1" ht="19.5" customHeight="1">
      <c r="A20" s="122"/>
      <c r="B20" s="123" t="s">
        <v>471</v>
      </c>
      <c r="C20" s="125" t="s">
        <v>44</v>
      </c>
      <c r="D20" s="365" t="s">
        <v>469</v>
      </c>
      <c r="E20" s="366"/>
      <c r="F20" s="366"/>
      <c r="G20" s="366"/>
      <c r="H20" s="366"/>
      <c r="I20" s="124">
        <f>SUBTOTAL(9,I5:I19)</f>
        <v>1344366867.6047838</v>
      </c>
      <c r="J20" s="124"/>
    </row>
    <row r="21" spans="1:10" s="7" customFormat="1" ht="19.5" customHeight="1">
      <c r="A21" s="119"/>
      <c r="B21" s="120" t="s">
        <v>91</v>
      </c>
      <c r="C21" s="126"/>
      <c r="D21" s="365"/>
      <c r="E21" s="366"/>
      <c r="F21" s="366"/>
      <c r="G21" s="366"/>
      <c r="H21" s="381"/>
      <c r="I21" s="121">
        <f>ROUND(I20,-3)</f>
        <v>1344367000</v>
      </c>
      <c r="J21" s="121"/>
    </row>
    <row r="22" spans="1:10" s="7" customFormat="1" ht="19.5" customHeight="1">
      <c r="A22" s="370" t="s">
        <v>472</v>
      </c>
      <c r="B22" s="370"/>
      <c r="C22" s="370"/>
      <c r="D22" s="370"/>
      <c r="E22" s="370"/>
      <c r="F22" s="370"/>
      <c r="G22" s="370"/>
      <c r="H22" s="370"/>
      <c r="I22" s="370"/>
    </row>
    <row r="23" spans="1:10" s="7" customFormat="1" ht="18.75">
      <c r="A23" s="128" t="s">
        <v>45</v>
      </c>
      <c r="B23" s="377" t="s">
        <v>204</v>
      </c>
      <c r="C23" s="377"/>
      <c r="D23" s="367"/>
      <c r="E23" s="367"/>
      <c r="F23" s="367"/>
      <c r="G23" s="367"/>
      <c r="H23" s="367"/>
      <c r="I23" s="367"/>
      <c r="J23" s="12"/>
    </row>
    <row r="24" spans="1:10" s="7" customFormat="1" ht="23.25" hidden="1" customHeight="1">
      <c r="A24" s="363"/>
      <c r="B24" s="363"/>
      <c r="C24" s="363"/>
      <c r="D24" s="364" t="s">
        <v>73</v>
      </c>
      <c r="E24" s="364"/>
      <c r="F24" s="364"/>
      <c r="G24" s="364"/>
      <c r="H24" s="364"/>
      <c r="I24" s="364"/>
      <c r="J24" s="12"/>
    </row>
    <row r="25" spans="1:10" s="7" customFormat="1">
      <c r="C25" s="127"/>
      <c r="D25" s="12"/>
      <c r="E25" s="12"/>
      <c r="F25" s="12"/>
      <c r="G25" s="12"/>
      <c r="H25" s="12"/>
    </row>
    <row r="26" spans="1:10" s="7" customFormat="1">
      <c r="C26" s="127"/>
      <c r="D26" s="12"/>
      <c r="E26" s="12"/>
      <c r="F26" s="12"/>
      <c r="G26" s="12"/>
      <c r="H26" s="12"/>
      <c r="I26" s="12"/>
      <c r="J26" s="12"/>
    </row>
    <row r="27" spans="1:10" s="7" customFormat="1">
      <c r="C27" s="127"/>
    </row>
    <row r="28" spans="1:10" s="7" customFormat="1">
      <c r="C28" s="127"/>
      <c r="D28" s="12"/>
      <c r="E28" s="12"/>
      <c r="F28" s="12"/>
      <c r="G28" s="12"/>
      <c r="H28" s="12"/>
    </row>
    <row r="29" spans="1:10" s="7" customFormat="1">
      <c r="C29" s="127"/>
    </row>
    <row r="30" spans="1:10" s="7" customFormat="1">
      <c r="C30" s="127"/>
    </row>
    <row r="31" spans="1:10" s="7" customFormat="1">
      <c r="C31" s="127"/>
    </row>
    <row r="32" spans="1:10" s="7" customFormat="1">
      <c r="C32" s="127"/>
    </row>
    <row r="33" spans="3:3" s="7" customFormat="1">
      <c r="C33" s="127"/>
    </row>
    <row r="34" spans="3:3" s="7" customFormat="1">
      <c r="C34" s="127"/>
    </row>
    <row r="35" spans="3:3" s="7" customFormat="1">
      <c r="C35" s="127"/>
    </row>
    <row r="36" spans="3:3" s="7" customFormat="1">
      <c r="C36" s="127"/>
    </row>
    <row r="37" spans="3:3" s="7" customFormat="1">
      <c r="C37" s="127"/>
    </row>
  </sheetData>
  <mergeCells count="18">
    <mergeCell ref="A1:J1"/>
    <mergeCell ref="A2:J2"/>
    <mergeCell ref="D13:H13"/>
    <mergeCell ref="D14:H14"/>
    <mergeCell ref="D16:H16"/>
    <mergeCell ref="A24:C24"/>
    <mergeCell ref="D24:I24"/>
    <mergeCell ref="D20:H20"/>
    <mergeCell ref="D23:I23"/>
    <mergeCell ref="D4:H4"/>
    <mergeCell ref="A22:I22"/>
    <mergeCell ref="D6:H6"/>
    <mergeCell ref="D8:H8"/>
    <mergeCell ref="B23:C23"/>
    <mergeCell ref="D5:H5"/>
    <mergeCell ref="D9:H9"/>
    <mergeCell ref="D10:H10"/>
    <mergeCell ref="D21:H21"/>
  </mergeCells>
  <phoneticPr fontId="6" type="noConversion"/>
  <printOptions horizontalCentered="1"/>
  <pageMargins left="0.59055118110236227" right="0.19685039370078741" top="0.39370078740157483" bottom="0.39370078740157483" header="0.19685039370078741" footer="0.19685039370078741"/>
  <pageSetup paperSize="9"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70F68-F959-4CA3-89EB-0B6D1668AA1F}">
  <sheetPr>
    <tabColor theme="9" tint="0.59999389629810485"/>
    <pageSetUpPr fitToPage="1"/>
  </sheetPr>
  <dimension ref="A1:W20"/>
  <sheetViews>
    <sheetView view="pageBreakPreview" zoomScale="85" zoomScaleNormal="85" zoomScaleSheetLayoutView="85" workbookViewId="0">
      <selection activeCell="H16" sqref="H16"/>
    </sheetView>
  </sheetViews>
  <sheetFormatPr defaultColWidth="8" defaultRowHeight="15.75"/>
  <cols>
    <col min="1" max="1" width="5.5" style="415" customWidth="1"/>
    <col min="2" max="2" width="44.25" style="441" customWidth="1"/>
    <col min="3" max="3" width="10" style="442" customWidth="1"/>
    <col min="4" max="4" width="10.75" style="415" customWidth="1"/>
    <col min="5" max="5" width="12.5" style="443" customWidth="1"/>
    <col min="6" max="6" width="12.25" style="444" bestFit="1" customWidth="1"/>
    <col min="7" max="7" width="13.375" style="444" bestFit="1" customWidth="1"/>
    <col min="8" max="8" width="27.75" style="415" customWidth="1"/>
    <col min="9" max="22" width="8" style="415"/>
    <col min="23" max="16384" width="8" style="417"/>
  </cols>
  <sheetData>
    <row r="1" spans="1:22" s="149" customFormat="1" ht="19.5">
      <c r="A1" s="386" t="s">
        <v>403</v>
      </c>
      <c r="B1" s="386"/>
      <c r="C1" s="386"/>
      <c r="D1" s="386"/>
      <c r="E1" s="386"/>
      <c r="F1" s="386"/>
      <c r="G1" s="386"/>
      <c r="H1" s="386"/>
    </row>
    <row r="2" spans="1:22" s="149" customFormat="1">
      <c r="A2" s="387" t="str">
        <f>_xlfn.SINGLE('Tong hop '!A2)</f>
        <v>ĐỒ ÁN: QUY HOẠCH CHUNG XÃ TUẤN SƠN, TỈNH LẠNG SƠN ĐẾN NĂM 2045</v>
      </c>
      <c r="B2" s="387"/>
      <c r="C2" s="387"/>
      <c r="D2" s="387"/>
      <c r="E2" s="387"/>
      <c r="F2" s="387"/>
      <c r="G2" s="387"/>
      <c r="H2" s="387"/>
    </row>
    <row r="3" spans="1:22" s="149" customFormat="1">
      <c r="A3" s="387" t="s">
        <v>464</v>
      </c>
      <c r="B3" s="387"/>
      <c r="C3" s="387"/>
      <c r="D3" s="387"/>
      <c r="E3" s="387"/>
      <c r="F3" s="387"/>
      <c r="G3" s="387"/>
      <c r="H3" s="387"/>
    </row>
    <row r="5" spans="1:22" ht="24.75" customHeight="1">
      <c r="A5" s="456" t="s">
        <v>8</v>
      </c>
      <c r="B5" s="458" t="s">
        <v>153</v>
      </c>
      <c r="C5" s="457" t="s">
        <v>165</v>
      </c>
      <c r="D5" s="457" t="s">
        <v>433</v>
      </c>
      <c r="E5" s="459" t="s">
        <v>3</v>
      </c>
      <c r="F5" s="460" t="s">
        <v>155</v>
      </c>
      <c r="G5" s="460" t="s">
        <v>156</v>
      </c>
      <c r="H5" s="461" t="s">
        <v>434</v>
      </c>
    </row>
    <row r="6" spans="1:22" ht="47.25">
      <c r="A6" s="418">
        <v>1</v>
      </c>
      <c r="B6" s="419" t="s">
        <v>435</v>
      </c>
      <c r="C6" s="420" t="s">
        <v>436</v>
      </c>
      <c r="D6" s="418"/>
      <c r="E6" s="421">
        <v>7</v>
      </c>
      <c r="F6" s="422">
        <v>850000</v>
      </c>
      <c r="G6" s="422">
        <f t="shared" ref="G6:G13" si="0">ROUND(E6*F6,0)</f>
        <v>5950000</v>
      </c>
      <c r="H6" s="423" t="s">
        <v>462</v>
      </c>
    </row>
    <row r="7" spans="1:22" ht="67.5" customHeight="1">
      <c r="A7" s="418">
        <v>2</v>
      </c>
      <c r="B7" s="424" t="s">
        <v>437</v>
      </c>
      <c r="C7" s="420" t="s">
        <v>445</v>
      </c>
      <c r="D7" s="418"/>
      <c r="E7" s="462">
        <v>111.31</v>
      </c>
      <c r="F7" s="422">
        <v>1200000</v>
      </c>
      <c r="G7" s="422">
        <f t="shared" si="0"/>
        <v>133572000</v>
      </c>
      <c r="H7" s="423" t="s">
        <v>157</v>
      </c>
    </row>
    <row r="8" spans="1:22" s="430" customFormat="1" ht="63">
      <c r="A8" s="418">
        <v>3</v>
      </c>
      <c r="B8" s="425" t="s">
        <v>158</v>
      </c>
      <c r="C8" s="420" t="s">
        <v>444</v>
      </c>
      <c r="D8" s="426">
        <v>2</v>
      </c>
      <c r="E8" s="421">
        <f>ROUND($E$7/45,2)</f>
        <v>2.4700000000000002</v>
      </c>
      <c r="F8" s="427">
        <f>[2]DONGIA_CSDL_10K_TT70_2530!Q159</f>
        <v>5706753.8100470826</v>
      </c>
      <c r="G8" s="427">
        <f>ROUND(E8*F8,0)</f>
        <v>14095682</v>
      </c>
      <c r="H8" s="423" t="s">
        <v>457</v>
      </c>
      <c r="I8" s="428"/>
      <c r="J8" s="429"/>
      <c r="K8" s="428"/>
      <c r="L8" s="428"/>
      <c r="M8" s="428"/>
      <c r="N8" s="428"/>
      <c r="O8" s="428"/>
      <c r="P8" s="428"/>
      <c r="Q8" s="428"/>
      <c r="R8" s="428"/>
      <c r="S8" s="428"/>
      <c r="T8" s="428"/>
      <c r="U8" s="428"/>
      <c r="V8" s="428"/>
    </row>
    <row r="9" spans="1:22" ht="78.75">
      <c r="A9" s="418">
        <v>4</v>
      </c>
      <c r="B9" s="424" t="str">
        <f>[2]DONGIA_CSDL_10K_TT70_2530!C512</f>
        <v>Rà soát, phân loại và biên tập nội dung dữ liệu</v>
      </c>
      <c r="C9" s="420" t="s">
        <v>444</v>
      </c>
      <c r="D9" s="418">
        <v>2</v>
      </c>
      <c r="E9" s="421">
        <f>ROUND($E$7/45,2)</f>
        <v>2.4700000000000002</v>
      </c>
      <c r="F9" s="422">
        <f>[2]DONGIA_CSDL_10K_TT70_2530!Q521</f>
        <v>9229943.1564656757</v>
      </c>
      <c r="G9" s="422">
        <f>ROUND(E9*F9,0)</f>
        <v>22797960</v>
      </c>
      <c r="H9" s="423" t="s">
        <v>458</v>
      </c>
    </row>
    <row r="10" spans="1:22" ht="126">
      <c r="A10" s="418">
        <v>5</v>
      </c>
      <c r="B10" s="424" t="s">
        <v>438</v>
      </c>
      <c r="C10" s="420" t="s">
        <v>445</v>
      </c>
      <c r="D10" s="418">
        <v>3</v>
      </c>
      <c r="E10" s="421">
        <f>ROUND(E7*5%,2)</f>
        <v>5.57</v>
      </c>
      <c r="F10" s="422">
        <f>[2]DONGIA_CSDL_10K_TT70_2530!Q366</f>
        <v>26325047.400660887</v>
      </c>
      <c r="G10" s="422">
        <f>ROUND(E10*F10,0)</f>
        <v>146630514</v>
      </c>
      <c r="H10" s="423" t="s">
        <v>463</v>
      </c>
    </row>
    <row r="11" spans="1:22" ht="94.5">
      <c r="A11" s="418">
        <v>6</v>
      </c>
      <c r="B11" s="424" t="str">
        <f>[2]DONGIA_CSDL_10K_TT70_2530!C368</f>
        <v>Điều tra đối tượng địa lý và thu nhận dữ liệu thuộc tính ở thực địa</v>
      </c>
      <c r="C11" s="420" t="s">
        <v>444</v>
      </c>
      <c r="D11" s="418">
        <v>2</v>
      </c>
      <c r="E11" s="421">
        <f>ROUND($E$7/45,2)</f>
        <v>2.4700000000000002</v>
      </c>
      <c r="F11" s="422">
        <f>[2]DONGIA_CSDL_10K_TT70_2530!Q377</f>
        <v>61498661.103195466</v>
      </c>
      <c r="G11" s="422">
        <f t="shared" si="0"/>
        <v>151901693</v>
      </c>
      <c r="H11" s="423" t="s">
        <v>461</v>
      </c>
    </row>
    <row r="12" spans="1:22" s="430" customFormat="1" ht="63">
      <c r="A12" s="418">
        <v>7</v>
      </c>
      <c r="B12" s="431" t="s">
        <v>439</v>
      </c>
      <c r="C12" s="420" t="s">
        <v>444</v>
      </c>
      <c r="D12" s="426">
        <v>2</v>
      </c>
      <c r="E12" s="421">
        <f>ROUND($E$7/45,2)</f>
        <v>2.4700000000000002</v>
      </c>
      <c r="F12" s="427">
        <f>[2]DONGIA_BDDH_10K_TT70_2530!O48</f>
        <v>15167257.474672498</v>
      </c>
      <c r="G12" s="427">
        <f t="shared" si="0"/>
        <v>37463126</v>
      </c>
      <c r="H12" s="423" t="s">
        <v>460</v>
      </c>
      <c r="I12" s="428"/>
      <c r="J12" s="428"/>
      <c r="K12" s="428"/>
      <c r="L12" s="428"/>
      <c r="M12" s="428"/>
      <c r="N12" s="428"/>
      <c r="O12" s="428"/>
      <c r="P12" s="428"/>
      <c r="Q12" s="428"/>
      <c r="R12" s="428"/>
      <c r="S12" s="428"/>
      <c r="T12" s="428"/>
      <c r="U12" s="428"/>
      <c r="V12" s="428"/>
    </row>
    <row r="13" spans="1:22" s="430" customFormat="1" ht="63">
      <c r="A13" s="449">
        <v>8</v>
      </c>
      <c r="B13" s="450" t="s">
        <v>440</v>
      </c>
      <c r="C13" s="451" t="s">
        <v>444</v>
      </c>
      <c r="D13" s="452">
        <v>2</v>
      </c>
      <c r="E13" s="453">
        <f>ROUND($E$7/45,2)</f>
        <v>2.4700000000000002</v>
      </c>
      <c r="F13" s="454">
        <f>[2]DONGIA_BDDH_10K_TT70_2530!O61</f>
        <v>734728.74710374919</v>
      </c>
      <c r="G13" s="454">
        <f t="shared" si="0"/>
        <v>1814780</v>
      </c>
      <c r="H13" s="455" t="s">
        <v>459</v>
      </c>
      <c r="I13" s="428"/>
      <c r="J13" s="428"/>
      <c r="K13" s="428"/>
      <c r="L13" s="428"/>
      <c r="M13" s="428"/>
      <c r="N13" s="428"/>
      <c r="O13" s="428"/>
      <c r="P13" s="428"/>
      <c r="Q13" s="428"/>
      <c r="R13" s="428"/>
      <c r="S13" s="428"/>
      <c r="T13" s="428"/>
      <c r="U13" s="428"/>
      <c r="V13" s="428"/>
    </row>
    <row r="14" spans="1:22" ht="25.5" customHeight="1">
      <c r="A14" s="432"/>
      <c r="B14" s="258" t="s">
        <v>336</v>
      </c>
      <c r="C14" s="433"/>
      <c r="D14" s="432"/>
      <c r="E14" s="434"/>
      <c r="F14" s="435"/>
      <c r="G14" s="435">
        <f>SUM(G6:G13)</f>
        <v>514225755</v>
      </c>
      <c r="H14" s="423"/>
      <c r="I14" s="416"/>
      <c r="J14" s="416"/>
      <c r="K14" s="416"/>
      <c r="L14" s="416"/>
      <c r="M14" s="416"/>
      <c r="N14" s="416"/>
      <c r="O14" s="416"/>
      <c r="P14" s="416"/>
      <c r="Q14" s="416"/>
      <c r="R14" s="416"/>
      <c r="S14" s="416"/>
    </row>
    <row r="15" spans="1:22" ht="25.5" customHeight="1">
      <c r="A15" s="432"/>
      <c r="B15" s="258" t="s">
        <v>207</v>
      </c>
      <c r="C15" s="433"/>
      <c r="D15" s="432"/>
      <c r="E15" s="434"/>
      <c r="F15" s="435"/>
      <c r="G15" s="435">
        <f>G14*8%</f>
        <v>41138060.399999999</v>
      </c>
      <c r="H15" s="423"/>
      <c r="I15" s="416"/>
      <c r="J15" s="416"/>
      <c r="K15" s="416"/>
      <c r="L15" s="416"/>
      <c r="M15" s="416"/>
      <c r="N15" s="416"/>
      <c r="O15" s="416"/>
      <c r="P15" s="416"/>
      <c r="Q15" s="416"/>
      <c r="R15" s="416"/>
      <c r="S15" s="416"/>
    </row>
    <row r="16" spans="1:22" ht="25.5" customHeight="1">
      <c r="A16" s="436"/>
      <c r="B16" s="259" t="s">
        <v>337</v>
      </c>
      <c r="C16" s="437"/>
      <c r="D16" s="436"/>
      <c r="E16" s="438"/>
      <c r="F16" s="439"/>
      <c r="G16" s="439">
        <f>G14+G15</f>
        <v>555363815.39999998</v>
      </c>
      <c r="H16" s="440"/>
      <c r="I16" s="416"/>
      <c r="J16" s="416"/>
      <c r="K16" s="416"/>
      <c r="L16" s="416"/>
      <c r="M16" s="416"/>
      <c r="N16" s="416"/>
      <c r="O16" s="416"/>
      <c r="P16" s="416"/>
      <c r="Q16" s="416"/>
      <c r="R16" s="416"/>
      <c r="S16" s="416"/>
    </row>
    <row r="17" spans="1:23" s="444" customFormat="1" hidden="1">
      <c r="A17" s="415"/>
      <c r="B17" s="441"/>
      <c r="C17" s="442"/>
      <c r="D17" s="415"/>
      <c r="E17" s="443"/>
      <c r="H17" s="415"/>
      <c r="I17" s="415"/>
      <c r="J17" s="415"/>
      <c r="K17" s="415"/>
      <c r="L17" s="415"/>
      <c r="M17" s="415"/>
      <c r="N17" s="415"/>
      <c r="O17" s="415"/>
      <c r="P17" s="415"/>
      <c r="Q17" s="415"/>
      <c r="R17" s="415"/>
      <c r="S17" s="415"/>
      <c r="T17" s="415"/>
      <c r="U17" s="415"/>
      <c r="V17" s="415"/>
      <c r="W17" s="417"/>
    </row>
    <row r="18" spans="1:23" s="444" customFormat="1" ht="25.5" customHeight="1">
      <c r="A18" s="415"/>
      <c r="B18" s="445" t="s">
        <v>441</v>
      </c>
      <c r="C18" s="442"/>
      <c r="D18" s="415"/>
      <c r="E18" s="443"/>
      <c r="H18" s="415"/>
      <c r="I18" s="415"/>
      <c r="J18" s="415"/>
      <c r="K18" s="415"/>
      <c r="L18" s="415"/>
      <c r="M18" s="415"/>
      <c r="N18" s="415"/>
      <c r="O18" s="415"/>
      <c r="P18" s="415"/>
      <c r="Q18" s="415"/>
      <c r="R18" s="415"/>
      <c r="S18" s="415"/>
      <c r="T18" s="415"/>
      <c r="U18" s="415"/>
      <c r="V18" s="415"/>
      <c r="W18" s="417"/>
    </row>
    <row r="19" spans="1:23" s="444" customFormat="1">
      <c r="A19" s="441"/>
      <c r="B19" s="441" t="s">
        <v>456</v>
      </c>
      <c r="C19" s="441" t="s">
        <v>442</v>
      </c>
      <c r="D19" s="415"/>
      <c r="E19" s="443"/>
      <c r="H19" s="415"/>
      <c r="I19" s="415"/>
      <c r="J19" s="415"/>
      <c r="K19" s="415"/>
      <c r="L19" s="415"/>
      <c r="M19" s="415"/>
      <c r="N19" s="415"/>
      <c r="O19" s="415"/>
      <c r="P19" s="415"/>
      <c r="Q19" s="415"/>
      <c r="R19" s="415"/>
      <c r="S19" s="415"/>
      <c r="T19" s="415"/>
      <c r="U19" s="415"/>
      <c r="V19" s="415"/>
      <c r="W19" s="417"/>
    </row>
    <row r="20" spans="1:23" s="444" customFormat="1" ht="18.75">
      <c r="A20" s="415"/>
      <c r="B20" s="446" t="s">
        <v>446</v>
      </c>
      <c r="C20" s="447" t="s">
        <v>443</v>
      </c>
      <c r="D20" s="448" t="s">
        <v>447</v>
      </c>
      <c r="E20" s="448" t="s">
        <v>448</v>
      </c>
      <c r="F20" s="443">
        <f>E13</f>
        <v>2.4700000000000002</v>
      </c>
      <c r="G20" s="444" t="s">
        <v>444</v>
      </c>
      <c r="H20" s="415"/>
      <c r="I20" s="415"/>
      <c r="J20" s="415"/>
      <c r="K20" s="415"/>
      <c r="L20" s="415"/>
      <c r="M20" s="415"/>
      <c r="N20" s="415"/>
      <c r="O20" s="415"/>
      <c r="P20" s="415"/>
      <c r="Q20" s="415"/>
      <c r="R20" s="415"/>
      <c r="S20" s="415"/>
      <c r="T20" s="415"/>
      <c r="U20" s="415"/>
      <c r="V20" s="415"/>
      <c r="W20" s="417"/>
    </row>
  </sheetData>
  <mergeCells count="3">
    <mergeCell ref="A1:H1"/>
    <mergeCell ref="A2:H2"/>
    <mergeCell ref="A3:H3"/>
  </mergeCells>
  <printOptions horizontalCentered="1"/>
  <pageMargins left="0.59055118110236227" right="0.19685039370078741" top="0.39370078740157483" bottom="0.39370078740157483" header="0.19685039370078741" footer="0.19685039370078741"/>
  <pageSetup paperSize="9" scale="95" fitToHeight="0" orientation="landscape"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pageSetUpPr fitToPage="1"/>
  </sheetPr>
  <dimension ref="A1:M54"/>
  <sheetViews>
    <sheetView view="pageBreakPreview" zoomScaleNormal="130" zoomScaleSheetLayoutView="100" workbookViewId="0">
      <selection activeCell="H16" sqref="H16"/>
    </sheetView>
  </sheetViews>
  <sheetFormatPr defaultColWidth="9" defaultRowHeight="12.75"/>
  <cols>
    <col min="1" max="1" width="2.625" style="134" customWidth="1"/>
    <col min="2" max="2" width="11.125" style="134" customWidth="1"/>
    <col min="3" max="3" width="7.375" style="134" customWidth="1"/>
    <col min="4" max="4" width="13.375" style="134" customWidth="1"/>
    <col min="5" max="5" width="13.875" style="134" bestFit="1" customWidth="1"/>
    <col min="6" max="6" width="22.75" style="134" customWidth="1"/>
    <col min="7" max="7" width="21.5" style="134" customWidth="1"/>
    <col min="8" max="8" width="19.875" style="134" customWidth="1"/>
    <col min="9" max="9" width="18.625" style="134" customWidth="1"/>
    <col min="10" max="10" width="11.125" style="134" customWidth="1"/>
    <col min="11" max="14" width="9" style="134"/>
    <col min="15" max="15" width="12.625" style="134" customWidth="1"/>
    <col min="16" max="16" width="9" style="134"/>
    <col min="17" max="17" width="13.375" style="134" customWidth="1"/>
    <col min="18" max="16384" width="9" style="134"/>
  </cols>
  <sheetData>
    <row r="1" spans="1:13" s="128" customFormat="1" ht="18.75">
      <c r="A1" s="388" t="s">
        <v>400</v>
      </c>
      <c r="B1" s="388"/>
      <c r="C1" s="388"/>
      <c r="D1" s="388"/>
      <c r="E1" s="388"/>
      <c r="F1" s="388"/>
      <c r="G1" s="388"/>
      <c r="H1" s="388"/>
    </row>
    <row r="2" spans="1:13" s="128" customFormat="1" ht="15.75">
      <c r="A2" s="389" t="str">
        <f>'CP qhsx+sdd'!A2</f>
        <v>HẠNG MỤC: LẬP QUY HOẠCH SẢN XUẤT VÀ QUY HOẠCH SỬ DỤNG ĐẤT CỦA XÃ NÔNG THÔN</v>
      </c>
      <c r="B2" s="389"/>
      <c r="C2" s="389"/>
      <c r="D2" s="389"/>
      <c r="E2" s="389"/>
      <c r="F2" s="389"/>
      <c r="G2" s="389"/>
      <c r="H2" s="389"/>
    </row>
    <row r="3" spans="1:13" s="130" customFormat="1" ht="15">
      <c r="B3" s="131"/>
      <c r="C3" s="131"/>
      <c r="D3" s="131"/>
      <c r="E3" s="131"/>
      <c r="F3" s="131"/>
      <c r="G3" s="131"/>
      <c r="H3" s="132"/>
      <c r="I3" s="132"/>
    </row>
    <row r="4" spans="1:13" s="130" customFormat="1" ht="20.100000000000001" customHeight="1">
      <c r="B4" s="146" t="s">
        <v>142</v>
      </c>
      <c r="D4" s="47"/>
      <c r="E4" s="47"/>
      <c r="F4" s="133"/>
      <c r="G4" s="133"/>
      <c r="H4" s="47"/>
      <c r="I4" s="47"/>
      <c r="J4" s="47"/>
      <c r="K4" s="47"/>
      <c r="L4" s="47"/>
      <c r="M4" s="47"/>
    </row>
    <row r="5" spans="1:13" s="130" customFormat="1" ht="15">
      <c r="B5" s="147" t="s">
        <v>111</v>
      </c>
      <c r="D5" s="47"/>
      <c r="E5" s="47"/>
      <c r="F5" s="133"/>
      <c r="G5" s="133"/>
      <c r="H5" s="47"/>
      <c r="I5" s="47"/>
      <c r="J5" s="47"/>
      <c r="K5" s="47"/>
      <c r="L5" s="47"/>
      <c r="M5" s="47"/>
    </row>
    <row r="6" spans="1:13" s="130" customFormat="1" ht="15">
      <c r="B6" s="148" t="s">
        <v>112</v>
      </c>
      <c r="D6" s="47"/>
      <c r="E6" s="47"/>
      <c r="F6" s="133"/>
      <c r="G6" s="133"/>
      <c r="H6" s="47"/>
      <c r="I6" s="47"/>
      <c r="J6" s="47"/>
      <c r="K6" s="47"/>
      <c r="L6" s="47"/>
      <c r="M6" s="47"/>
    </row>
    <row r="7" spans="1:13" s="130" customFormat="1" ht="15">
      <c r="B7" s="148" t="s">
        <v>113</v>
      </c>
      <c r="D7" s="47"/>
      <c r="E7" s="47"/>
      <c r="F7" s="133"/>
      <c r="G7" s="133"/>
      <c r="H7" s="47"/>
      <c r="I7" s="47"/>
      <c r="J7" s="47"/>
      <c r="K7" s="47"/>
      <c r="L7" s="47"/>
      <c r="M7" s="47"/>
    </row>
    <row r="8" spans="1:13" s="130" customFormat="1" ht="15">
      <c r="B8" s="148" t="s">
        <v>114</v>
      </c>
      <c r="D8" s="47"/>
      <c r="E8" s="47"/>
      <c r="F8" s="133"/>
      <c r="G8" s="133"/>
      <c r="H8" s="47"/>
      <c r="I8" s="47"/>
      <c r="J8" s="47"/>
      <c r="K8" s="47"/>
      <c r="L8" s="47"/>
      <c r="M8" s="47"/>
    </row>
    <row r="9" spans="1:13" s="130" customFormat="1" ht="15">
      <c r="B9" s="148" t="s">
        <v>115</v>
      </c>
      <c r="D9" s="47"/>
      <c r="E9" s="47"/>
      <c r="F9" s="133"/>
      <c r="G9" s="133"/>
      <c r="H9" s="47"/>
      <c r="I9" s="47"/>
      <c r="J9" s="47"/>
      <c r="K9" s="47"/>
      <c r="L9" s="47"/>
      <c r="M9" s="47"/>
    </row>
    <row r="10" spans="1:13" s="130" customFormat="1" ht="15">
      <c r="B10" s="148" t="s">
        <v>120</v>
      </c>
      <c r="D10" s="47"/>
      <c r="E10" s="47"/>
      <c r="F10" s="133"/>
      <c r="G10" s="133"/>
      <c r="H10" s="47"/>
      <c r="I10" s="47"/>
      <c r="J10" s="47"/>
      <c r="K10" s="47"/>
      <c r="L10" s="47"/>
      <c r="M10" s="47"/>
    </row>
    <row r="11" spans="1:13" s="130" customFormat="1" ht="15">
      <c r="B11" s="148" t="s">
        <v>116</v>
      </c>
      <c r="D11" s="47"/>
      <c r="E11" s="47"/>
      <c r="F11" s="133"/>
      <c r="G11" s="133"/>
      <c r="H11" s="47"/>
      <c r="I11" s="47"/>
      <c r="J11" s="47"/>
      <c r="K11" s="47"/>
      <c r="L11" s="47"/>
      <c r="M11" s="47"/>
    </row>
    <row r="12" spans="1:13" s="130" customFormat="1" ht="15">
      <c r="B12" s="148" t="s">
        <v>117</v>
      </c>
      <c r="D12" s="47"/>
      <c r="E12" s="47"/>
      <c r="F12" s="133"/>
      <c r="G12" s="133"/>
      <c r="H12" s="47"/>
      <c r="I12" s="47"/>
      <c r="J12" s="47"/>
      <c r="K12" s="47"/>
      <c r="L12" s="47"/>
      <c r="M12" s="47"/>
    </row>
    <row r="13" spans="1:13" s="130" customFormat="1" ht="15">
      <c r="B13" s="148" t="s">
        <v>118</v>
      </c>
      <c r="D13" s="47"/>
      <c r="E13" s="47"/>
      <c r="F13" s="133"/>
      <c r="G13" s="133"/>
      <c r="H13" s="47"/>
      <c r="I13" s="47"/>
      <c r="J13" s="47"/>
      <c r="K13" s="47"/>
      <c r="L13" s="47"/>
      <c r="M13" s="47"/>
    </row>
    <row r="14" spans="1:13" s="130" customFormat="1" ht="15">
      <c r="B14" s="148" t="s">
        <v>119</v>
      </c>
      <c r="D14" s="47"/>
      <c r="E14" s="47"/>
      <c r="F14" s="133"/>
      <c r="G14" s="133"/>
      <c r="H14" s="47"/>
      <c r="I14" s="47"/>
      <c r="J14" s="47"/>
      <c r="K14" s="47"/>
      <c r="L14" s="47"/>
      <c r="M14" s="47"/>
    </row>
    <row r="15" spans="1:13" s="130" customFormat="1" ht="15">
      <c r="B15" s="148" t="s">
        <v>209</v>
      </c>
      <c r="D15" s="47"/>
      <c r="E15" s="47"/>
      <c r="F15" s="133"/>
      <c r="G15" s="133"/>
      <c r="H15" s="47"/>
      <c r="I15" s="47"/>
      <c r="J15" s="47"/>
      <c r="K15" s="47"/>
      <c r="L15" s="47"/>
      <c r="M15" s="47"/>
    </row>
    <row r="16" spans="1:13" s="130" customFormat="1" ht="15">
      <c r="B16" s="147" t="s">
        <v>134</v>
      </c>
      <c r="D16" s="47"/>
      <c r="E16" s="47"/>
      <c r="F16" s="133"/>
      <c r="G16" s="133"/>
      <c r="H16" s="47"/>
      <c r="I16" s="47"/>
      <c r="J16" s="47"/>
      <c r="K16" s="47"/>
      <c r="L16" s="47"/>
      <c r="M16" s="47"/>
    </row>
    <row r="17" spans="2:13" s="130" customFormat="1" ht="15">
      <c r="B17" s="148" t="s">
        <v>112</v>
      </c>
      <c r="D17" s="47"/>
      <c r="E17" s="47"/>
      <c r="F17" s="133"/>
      <c r="G17" s="133"/>
      <c r="H17" s="47"/>
      <c r="I17" s="47"/>
      <c r="J17" s="47"/>
      <c r="K17" s="47"/>
      <c r="L17" s="47"/>
      <c r="M17" s="47"/>
    </row>
    <row r="18" spans="2:13" s="130" customFormat="1" ht="15">
      <c r="B18" s="148" t="s">
        <v>121</v>
      </c>
      <c r="D18" s="47"/>
      <c r="E18" s="47"/>
      <c r="F18" s="133"/>
      <c r="G18" s="133"/>
      <c r="H18" s="47"/>
      <c r="I18" s="47"/>
      <c r="J18" s="47"/>
      <c r="K18" s="47"/>
      <c r="L18" s="47"/>
      <c r="M18" s="47"/>
    </row>
    <row r="19" spans="2:13" s="130" customFormat="1" ht="15">
      <c r="B19" s="148" t="s">
        <v>122</v>
      </c>
      <c r="D19" s="47"/>
      <c r="E19" s="47"/>
      <c r="F19" s="133"/>
      <c r="G19" s="133"/>
      <c r="H19" s="47"/>
      <c r="I19" s="47"/>
      <c r="J19" s="47"/>
      <c r="K19" s="47"/>
      <c r="L19" s="47"/>
      <c r="M19" s="47"/>
    </row>
    <row r="20" spans="2:13" s="130" customFormat="1" ht="15">
      <c r="B20" s="148" t="s">
        <v>123</v>
      </c>
      <c r="D20" s="47"/>
      <c r="E20" s="47"/>
      <c r="F20" s="133"/>
      <c r="G20" s="133"/>
      <c r="H20" s="47"/>
      <c r="I20" s="47"/>
      <c r="J20" s="47"/>
      <c r="K20" s="47"/>
      <c r="L20" s="47"/>
      <c r="M20" s="47"/>
    </row>
    <row r="21" spans="2:13" s="130" customFormat="1" ht="15">
      <c r="B21" s="148" t="s">
        <v>124</v>
      </c>
      <c r="D21" s="47"/>
      <c r="E21" s="47"/>
      <c r="F21" s="133"/>
      <c r="G21" s="133"/>
      <c r="H21" s="47"/>
      <c r="I21" s="47"/>
      <c r="J21" s="47"/>
      <c r="K21" s="47"/>
      <c r="L21" s="47"/>
      <c r="M21" s="47"/>
    </row>
    <row r="22" spans="2:13" s="130" customFormat="1" ht="15">
      <c r="B22" s="148" t="s">
        <v>125</v>
      </c>
      <c r="D22" s="47"/>
      <c r="E22" s="47"/>
      <c r="F22" s="133"/>
      <c r="G22" s="133"/>
      <c r="H22" s="47"/>
      <c r="I22" s="47"/>
      <c r="J22" s="47"/>
      <c r="K22" s="47"/>
      <c r="L22" s="47"/>
      <c r="M22" s="47"/>
    </row>
    <row r="23" spans="2:13" s="130" customFormat="1" ht="15">
      <c r="B23" s="148" t="s">
        <v>126</v>
      </c>
      <c r="D23" s="47"/>
      <c r="E23" s="47"/>
      <c r="F23" s="133"/>
      <c r="G23" s="133"/>
      <c r="H23" s="47"/>
      <c r="I23" s="47"/>
      <c r="J23" s="47"/>
      <c r="K23" s="47"/>
      <c r="L23" s="47"/>
      <c r="M23" s="47"/>
    </row>
    <row r="24" spans="2:13" s="130" customFormat="1" ht="15">
      <c r="B24" s="148" t="s">
        <v>127</v>
      </c>
      <c r="D24" s="47"/>
      <c r="E24" s="47"/>
      <c r="F24" s="133"/>
      <c r="G24" s="133"/>
      <c r="H24" s="47"/>
      <c r="I24" s="47"/>
      <c r="J24" s="47"/>
      <c r="K24" s="47"/>
      <c r="L24" s="47"/>
      <c r="M24" s="47"/>
    </row>
    <row r="25" spans="2:13" s="130" customFormat="1" ht="15">
      <c r="B25" s="148" t="s">
        <v>209</v>
      </c>
      <c r="D25" s="47"/>
      <c r="E25" s="47"/>
      <c r="F25" s="133"/>
      <c r="G25" s="133"/>
      <c r="H25" s="47"/>
      <c r="I25" s="47"/>
      <c r="J25" s="47"/>
      <c r="K25" s="47"/>
      <c r="L25" s="47"/>
      <c r="M25" s="47"/>
    </row>
    <row r="26" spans="2:13" s="130" customFormat="1" ht="15">
      <c r="B26" s="147" t="s">
        <v>135</v>
      </c>
      <c r="D26" s="47"/>
      <c r="E26" s="47"/>
      <c r="F26" s="133"/>
      <c r="G26" s="133"/>
      <c r="H26" s="47"/>
      <c r="I26" s="47"/>
      <c r="J26" s="47"/>
      <c r="K26" s="47"/>
      <c r="L26" s="47"/>
      <c r="M26" s="47"/>
    </row>
    <row r="27" spans="2:13" s="130" customFormat="1" ht="15">
      <c r="B27" s="148" t="s">
        <v>112</v>
      </c>
      <c r="D27" s="47"/>
      <c r="E27" s="47"/>
      <c r="F27" s="133"/>
      <c r="G27" s="133"/>
      <c r="H27" s="47"/>
      <c r="I27" s="47"/>
      <c r="J27" s="47"/>
      <c r="K27" s="47"/>
      <c r="L27" s="47"/>
      <c r="M27" s="47"/>
    </row>
    <row r="28" spans="2:13" s="130" customFormat="1" ht="15">
      <c r="B28" s="148" t="s">
        <v>128</v>
      </c>
      <c r="D28" s="47"/>
      <c r="E28" s="47"/>
      <c r="F28" s="133"/>
      <c r="G28" s="133"/>
      <c r="H28" s="47"/>
      <c r="I28" s="47"/>
      <c r="J28" s="47"/>
      <c r="K28" s="47"/>
      <c r="L28" s="47"/>
      <c r="M28" s="47"/>
    </row>
    <row r="29" spans="2:13" s="130" customFormat="1" ht="15">
      <c r="B29" s="148" t="s">
        <v>122</v>
      </c>
      <c r="D29" s="47"/>
      <c r="E29" s="47"/>
      <c r="F29" s="133"/>
      <c r="G29" s="133"/>
      <c r="H29" s="47"/>
      <c r="I29" s="47"/>
      <c r="J29" s="47"/>
      <c r="K29" s="47"/>
      <c r="L29" s="47"/>
      <c r="M29" s="47"/>
    </row>
    <row r="30" spans="2:13" s="130" customFormat="1" ht="15">
      <c r="B30" s="148" t="s">
        <v>123</v>
      </c>
      <c r="D30" s="47"/>
      <c r="E30" s="47"/>
      <c r="F30" s="133"/>
      <c r="G30" s="133"/>
      <c r="H30" s="47"/>
      <c r="I30" s="47"/>
      <c r="J30" s="47"/>
      <c r="K30" s="47"/>
      <c r="L30" s="47"/>
      <c r="M30" s="47"/>
    </row>
    <row r="31" spans="2:13" s="130" customFormat="1" ht="15">
      <c r="B31" s="148" t="s">
        <v>124</v>
      </c>
      <c r="D31" s="47"/>
      <c r="E31" s="47"/>
      <c r="F31" s="133"/>
      <c r="G31" s="133"/>
      <c r="H31" s="47"/>
      <c r="I31" s="47"/>
      <c r="J31" s="47"/>
      <c r="K31" s="47"/>
      <c r="L31" s="47"/>
      <c r="M31" s="47"/>
    </row>
    <row r="32" spans="2:13" s="130" customFormat="1" ht="15">
      <c r="B32" s="148" t="s">
        <v>129</v>
      </c>
      <c r="D32" s="47"/>
      <c r="E32" s="47"/>
      <c r="F32" s="133"/>
      <c r="G32" s="133"/>
      <c r="H32" s="47"/>
      <c r="I32" s="47"/>
      <c r="J32" s="47"/>
      <c r="K32" s="47"/>
      <c r="L32" s="47"/>
      <c r="M32" s="47"/>
    </row>
    <row r="33" spans="2:13" s="130" customFormat="1" ht="15">
      <c r="B33" s="148" t="s">
        <v>136</v>
      </c>
      <c r="D33" s="47"/>
      <c r="E33" s="47"/>
      <c r="F33" s="133"/>
      <c r="G33" s="133"/>
      <c r="H33" s="47"/>
      <c r="I33" s="47"/>
      <c r="J33" s="47"/>
      <c r="K33" s="47"/>
      <c r="L33" s="47"/>
      <c r="M33" s="47"/>
    </row>
    <row r="34" spans="2:13" s="130" customFormat="1" ht="15">
      <c r="B34" s="148" t="s">
        <v>206</v>
      </c>
      <c r="D34" s="47"/>
      <c r="E34" s="47"/>
      <c r="F34" s="133"/>
      <c r="G34" s="133"/>
      <c r="H34" s="47"/>
      <c r="I34" s="47"/>
      <c r="J34" s="47"/>
      <c r="K34" s="47"/>
      <c r="L34" s="47"/>
      <c r="M34" s="47"/>
    </row>
    <row r="35" spans="2:13" s="130" customFormat="1" ht="15">
      <c r="B35" s="147" t="s">
        <v>137</v>
      </c>
      <c r="D35" s="47"/>
      <c r="E35" s="47"/>
      <c r="F35" s="133"/>
      <c r="G35" s="133"/>
      <c r="H35" s="47"/>
      <c r="I35" s="47"/>
      <c r="J35" s="47"/>
      <c r="K35" s="47"/>
      <c r="L35" s="47"/>
      <c r="M35" s="47"/>
    </row>
    <row r="36" spans="2:13" s="130" customFormat="1" ht="15">
      <c r="B36" s="148" t="s">
        <v>112</v>
      </c>
      <c r="D36" s="47"/>
      <c r="E36" s="47"/>
      <c r="F36" s="133"/>
      <c r="G36" s="133"/>
      <c r="H36" s="47"/>
      <c r="I36" s="47"/>
      <c r="J36" s="47"/>
      <c r="K36" s="47"/>
      <c r="L36" s="47"/>
      <c r="M36" s="47"/>
    </row>
    <row r="37" spans="2:13" s="130" customFormat="1" ht="15">
      <c r="B37" s="148" t="s">
        <v>121</v>
      </c>
      <c r="D37" s="47"/>
      <c r="E37" s="47"/>
      <c r="F37" s="133"/>
      <c r="G37" s="133"/>
      <c r="H37" s="47"/>
      <c r="I37" s="47"/>
      <c r="J37" s="47"/>
      <c r="K37" s="47"/>
      <c r="L37" s="47"/>
      <c r="M37" s="47"/>
    </row>
    <row r="38" spans="2:13" s="130" customFormat="1" ht="15">
      <c r="B38" s="148" t="s">
        <v>122</v>
      </c>
      <c r="D38" s="47"/>
      <c r="E38" s="47"/>
      <c r="F38" s="133"/>
      <c r="G38" s="133"/>
      <c r="H38" s="47"/>
      <c r="I38" s="47"/>
      <c r="J38" s="47"/>
      <c r="K38" s="47"/>
      <c r="L38" s="47"/>
      <c r="M38" s="47"/>
    </row>
    <row r="39" spans="2:13" s="130" customFormat="1" ht="15">
      <c r="B39" s="148" t="s">
        <v>123</v>
      </c>
      <c r="D39" s="47"/>
      <c r="E39" s="47"/>
      <c r="F39" s="133"/>
      <c r="G39" s="133"/>
      <c r="H39" s="47"/>
      <c r="I39" s="47"/>
      <c r="J39" s="47"/>
      <c r="K39" s="47"/>
      <c r="L39" s="47"/>
      <c r="M39" s="47"/>
    </row>
    <row r="40" spans="2:13" s="130" customFormat="1" ht="15">
      <c r="B40" s="148" t="s">
        <v>124</v>
      </c>
      <c r="D40" s="47"/>
      <c r="E40" s="47"/>
      <c r="F40" s="133"/>
      <c r="G40" s="133"/>
      <c r="H40" s="47"/>
      <c r="I40" s="47"/>
      <c r="J40" s="47"/>
      <c r="K40" s="47"/>
      <c r="L40" s="47"/>
      <c r="M40" s="47"/>
    </row>
    <row r="41" spans="2:13" s="130" customFormat="1" ht="15">
      <c r="B41" s="148" t="s">
        <v>130</v>
      </c>
      <c r="D41" s="47"/>
      <c r="E41" s="47"/>
      <c r="F41" s="133"/>
      <c r="G41" s="133"/>
      <c r="H41" s="47"/>
      <c r="I41" s="47"/>
      <c r="J41" s="47"/>
      <c r="K41" s="47"/>
      <c r="L41" s="47"/>
      <c r="M41" s="47"/>
    </row>
    <row r="42" spans="2:13" s="130" customFormat="1" ht="15">
      <c r="B42" s="148" t="s">
        <v>131</v>
      </c>
      <c r="D42" s="47"/>
      <c r="E42" s="47"/>
      <c r="F42" s="133"/>
      <c r="G42" s="133"/>
      <c r="H42" s="47"/>
      <c r="I42" s="47"/>
      <c r="J42" s="47"/>
      <c r="K42" s="47"/>
      <c r="L42" s="47"/>
      <c r="M42" s="47"/>
    </row>
    <row r="43" spans="2:13" s="130" customFormat="1" ht="15">
      <c r="B43" s="148" t="s">
        <v>139</v>
      </c>
      <c r="D43" s="47"/>
      <c r="E43" s="47"/>
      <c r="F43" s="133"/>
      <c r="G43" s="133"/>
      <c r="H43" s="47"/>
      <c r="I43" s="47"/>
      <c r="J43" s="47"/>
      <c r="K43" s="47"/>
      <c r="L43" s="47"/>
      <c r="M43" s="47"/>
    </row>
    <row r="44" spans="2:13" s="130" customFormat="1" ht="15">
      <c r="B44" s="148" t="s">
        <v>132</v>
      </c>
      <c r="D44" s="47"/>
      <c r="E44" s="47"/>
      <c r="F44" s="133"/>
      <c r="G44" s="133"/>
      <c r="H44" s="47"/>
      <c r="I44" s="47"/>
      <c r="J44" s="47"/>
      <c r="K44" s="47"/>
      <c r="L44" s="47"/>
      <c r="M44" s="47"/>
    </row>
    <row r="45" spans="2:13" s="130" customFormat="1" ht="15">
      <c r="B45" s="148" t="s">
        <v>152</v>
      </c>
      <c r="D45" s="47"/>
      <c r="E45" s="47"/>
      <c r="F45" s="133"/>
      <c r="G45" s="133"/>
      <c r="H45" s="47"/>
      <c r="I45" s="47"/>
      <c r="J45" s="47"/>
      <c r="K45" s="47"/>
      <c r="L45" s="47"/>
      <c r="M45" s="47"/>
    </row>
    <row r="46" spans="2:13" s="130" customFormat="1" ht="15">
      <c r="B46" s="147" t="s">
        <v>138</v>
      </c>
      <c r="D46" s="47"/>
      <c r="E46" s="47"/>
      <c r="F46" s="133"/>
      <c r="G46" s="133"/>
      <c r="H46" s="47"/>
      <c r="I46" s="47"/>
      <c r="J46" s="47"/>
      <c r="K46" s="47"/>
      <c r="L46" s="47"/>
      <c r="M46" s="47"/>
    </row>
    <row r="47" spans="2:13" s="130" customFormat="1" ht="15">
      <c r="B47" s="148" t="s">
        <v>112</v>
      </c>
      <c r="D47" s="47"/>
      <c r="E47" s="47"/>
      <c r="F47" s="133"/>
      <c r="G47" s="133"/>
      <c r="H47" s="47"/>
      <c r="I47" s="47"/>
      <c r="J47" s="47"/>
      <c r="K47" s="47"/>
      <c r="L47" s="47"/>
      <c r="M47" s="47"/>
    </row>
    <row r="48" spans="2:13" s="130" customFormat="1" ht="15">
      <c r="B48" s="148" t="s">
        <v>128</v>
      </c>
      <c r="D48" s="47"/>
      <c r="E48" s="47"/>
      <c r="F48" s="133"/>
      <c r="G48" s="133"/>
      <c r="H48" s="47"/>
      <c r="I48" s="47"/>
      <c r="J48" s="47"/>
      <c r="K48" s="47"/>
      <c r="L48" s="47"/>
      <c r="M48" s="47"/>
    </row>
    <row r="49" spans="2:13" s="130" customFormat="1" ht="15">
      <c r="B49" s="148" t="s">
        <v>122</v>
      </c>
      <c r="D49" s="47"/>
      <c r="E49" s="47"/>
      <c r="F49" s="133"/>
      <c r="G49" s="133"/>
      <c r="H49" s="47"/>
      <c r="I49" s="47"/>
      <c r="J49" s="47"/>
      <c r="K49" s="47"/>
      <c r="L49" s="47"/>
      <c r="M49" s="47"/>
    </row>
    <row r="50" spans="2:13" s="130" customFormat="1" ht="15">
      <c r="B50" s="148" t="s">
        <v>123</v>
      </c>
      <c r="D50" s="47"/>
      <c r="E50" s="47"/>
      <c r="F50" s="133"/>
      <c r="G50" s="133"/>
      <c r="H50" s="47"/>
      <c r="I50" s="47"/>
      <c r="J50" s="47"/>
      <c r="K50" s="47"/>
      <c r="L50" s="47"/>
      <c r="M50" s="47"/>
    </row>
    <row r="51" spans="2:13" s="130" customFormat="1" ht="15">
      <c r="B51" s="148" t="s">
        <v>124</v>
      </c>
      <c r="D51" s="47"/>
      <c r="E51" s="47"/>
      <c r="F51" s="133"/>
      <c r="G51" s="133"/>
      <c r="H51" s="47"/>
      <c r="I51" s="47"/>
      <c r="J51" s="47"/>
      <c r="K51" s="47"/>
      <c r="L51" s="47"/>
      <c r="M51" s="47"/>
    </row>
    <row r="52" spans="2:13" s="130" customFormat="1" ht="15">
      <c r="B52" s="148" t="s">
        <v>133</v>
      </c>
      <c r="D52" s="47"/>
      <c r="E52" s="47"/>
      <c r="F52" s="133"/>
      <c r="G52" s="133"/>
      <c r="H52" s="47"/>
      <c r="I52" s="47"/>
      <c r="J52" s="47"/>
      <c r="K52" s="47"/>
      <c r="L52" s="47"/>
      <c r="M52" s="47"/>
    </row>
    <row r="53" spans="2:13" s="130" customFormat="1" ht="15">
      <c r="B53" s="148" t="s">
        <v>136</v>
      </c>
      <c r="D53" s="47"/>
      <c r="E53" s="47"/>
      <c r="F53" s="133"/>
      <c r="G53" s="133"/>
      <c r="H53" s="47"/>
      <c r="I53" s="47"/>
      <c r="J53" s="47"/>
      <c r="K53" s="47"/>
      <c r="L53" s="47"/>
      <c r="M53" s="47"/>
    </row>
    <row r="54" spans="2:13" s="130" customFormat="1" ht="15">
      <c r="B54" s="148" t="s">
        <v>152</v>
      </c>
      <c r="D54" s="47"/>
      <c r="E54" s="47"/>
      <c r="F54" s="133"/>
      <c r="G54" s="133"/>
      <c r="H54" s="47"/>
      <c r="I54" s="47"/>
      <c r="J54" s="47"/>
      <c r="K54" s="47"/>
      <c r="L54" s="47"/>
      <c r="M54" s="47"/>
    </row>
  </sheetData>
  <mergeCells count="2">
    <mergeCell ref="A1:H1"/>
    <mergeCell ref="A2:H2"/>
  </mergeCells>
  <printOptions horizontalCentered="1"/>
  <pageMargins left="0.59055118110236227" right="0.19685039370078741" top="0.39370078740157483" bottom="0.39370078740157483" header="0.19685039370078741" footer="0.19685039370078741"/>
  <pageSetup paperSize="9"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pageSetUpPr fitToPage="1"/>
  </sheetPr>
  <dimension ref="A1:F34"/>
  <sheetViews>
    <sheetView workbookViewId="0">
      <selection activeCell="H16" sqref="H16"/>
    </sheetView>
  </sheetViews>
  <sheetFormatPr defaultColWidth="9" defaultRowHeight="15.75"/>
  <cols>
    <col min="1" max="1" width="10.375" style="2" customWidth="1"/>
    <col min="2" max="2" width="33.75" style="2" customWidth="1"/>
    <col min="3" max="3" width="34" style="2" customWidth="1"/>
    <col min="4" max="4" width="23.875" style="2" customWidth="1"/>
    <col min="5" max="5" width="16.625" style="14" customWidth="1"/>
    <col min="6" max="6" width="23.5" style="2" customWidth="1"/>
    <col min="7" max="256" width="9" style="2"/>
    <col min="257" max="257" width="10.375" style="2" customWidth="1"/>
    <col min="258" max="258" width="33.75" style="2" customWidth="1"/>
    <col min="259" max="259" width="34" style="2" customWidth="1"/>
    <col min="260" max="260" width="23.875" style="2" customWidth="1"/>
    <col min="261" max="261" width="16.625" style="2" customWidth="1"/>
    <col min="262" max="262" width="23.5" style="2" customWidth="1"/>
    <col min="263" max="512" width="9" style="2"/>
    <col min="513" max="513" width="10.375" style="2" customWidth="1"/>
    <col min="514" max="514" width="33.75" style="2" customWidth="1"/>
    <col min="515" max="515" width="34" style="2" customWidth="1"/>
    <col min="516" max="516" width="23.875" style="2" customWidth="1"/>
    <col min="517" max="517" width="16.625" style="2" customWidth="1"/>
    <col min="518" max="518" width="23.5" style="2" customWidth="1"/>
    <col min="519" max="768" width="9" style="2"/>
    <col min="769" max="769" width="10.375" style="2" customWidth="1"/>
    <col min="770" max="770" width="33.75" style="2" customWidth="1"/>
    <col min="771" max="771" width="34" style="2" customWidth="1"/>
    <col min="772" max="772" width="23.875" style="2" customWidth="1"/>
    <col min="773" max="773" width="16.625" style="2" customWidth="1"/>
    <col min="774" max="774" width="23.5" style="2" customWidth="1"/>
    <col min="775" max="1024" width="9" style="2"/>
    <col min="1025" max="1025" width="10.375" style="2" customWidth="1"/>
    <col min="1026" max="1026" width="33.75" style="2" customWidth="1"/>
    <col min="1027" max="1027" width="34" style="2" customWidth="1"/>
    <col min="1028" max="1028" width="23.875" style="2" customWidth="1"/>
    <col min="1029" max="1029" width="16.625" style="2" customWidth="1"/>
    <col min="1030" max="1030" width="23.5" style="2" customWidth="1"/>
    <col min="1031" max="1280" width="9" style="2"/>
    <col min="1281" max="1281" width="10.375" style="2" customWidth="1"/>
    <col min="1282" max="1282" width="33.75" style="2" customWidth="1"/>
    <col min="1283" max="1283" width="34" style="2" customWidth="1"/>
    <col min="1284" max="1284" width="23.875" style="2" customWidth="1"/>
    <col min="1285" max="1285" width="16.625" style="2" customWidth="1"/>
    <col min="1286" max="1286" width="23.5" style="2" customWidth="1"/>
    <col min="1287" max="1536" width="9" style="2"/>
    <col min="1537" max="1537" width="10.375" style="2" customWidth="1"/>
    <col min="1538" max="1538" width="33.75" style="2" customWidth="1"/>
    <col min="1539" max="1539" width="34" style="2" customWidth="1"/>
    <col min="1540" max="1540" width="23.875" style="2" customWidth="1"/>
    <col min="1541" max="1541" width="16.625" style="2" customWidth="1"/>
    <col min="1542" max="1542" width="23.5" style="2" customWidth="1"/>
    <col min="1543" max="1792" width="9" style="2"/>
    <col min="1793" max="1793" width="10.375" style="2" customWidth="1"/>
    <col min="1794" max="1794" width="33.75" style="2" customWidth="1"/>
    <col min="1795" max="1795" width="34" style="2" customWidth="1"/>
    <col min="1796" max="1796" width="23.875" style="2" customWidth="1"/>
    <col min="1797" max="1797" width="16.625" style="2" customWidth="1"/>
    <col min="1798" max="1798" width="23.5" style="2" customWidth="1"/>
    <col min="1799" max="2048" width="9" style="2"/>
    <col min="2049" max="2049" width="10.375" style="2" customWidth="1"/>
    <col min="2050" max="2050" width="33.75" style="2" customWidth="1"/>
    <col min="2051" max="2051" width="34" style="2" customWidth="1"/>
    <col min="2052" max="2052" width="23.875" style="2" customWidth="1"/>
    <col min="2053" max="2053" width="16.625" style="2" customWidth="1"/>
    <col min="2054" max="2054" width="23.5" style="2" customWidth="1"/>
    <col min="2055" max="2304" width="9" style="2"/>
    <col min="2305" max="2305" width="10.375" style="2" customWidth="1"/>
    <col min="2306" max="2306" width="33.75" style="2" customWidth="1"/>
    <col min="2307" max="2307" width="34" style="2" customWidth="1"/>
    <col min="2308" max="2308" width="23.875" style="2" customWidth="1"/>
    <col min="2309" max="2309" width="16.625" style="2" customWidth="1"/>
    <col min="2310" max="2310" width="23.5" style="2" customWidth="1"/>
    <col min="2311" max="2560" width="9" style="2"/>
    <col min="2561" max="2561" width="10.375" style="2" customWidth="1"/>
    <col min="2562" max="2562" width="33.75" style="2" customWidth="1"/>
    <col min="2563" max="2563" width="34" style="2" customWidth="1"/>
    <col min="2564" max="2564" width="23.875" style="2" customWidth="1"/>
    <col min="2565" max="2565" width="16.625" style="2" customWidth="1"/>
    <col min="2566" max="2566" width="23.5" style="2" customWidth="1"/>
    <col min="2567" max="2816" width="9" style="2"/>
    <col min="2817" max="2817" width="10.375" style="2" customWidth="1"/>
    <col min="2818" max="2818" width="33.75" style="2" customWidth="1"/>
    <col min="2819" max="2819" width="34" style="2" customWidth="1"/>
    <col min="2820" max="2820" width="23.875" style="2" customWidth="1"/>
    <col min="2821" max="2821" width="16.625" style="2" customWidth="1"/>
    <col min="2822" max="2822" width="23.5" style="2" customWidth="1"/>
    <col min="2823" max="3072" width="9" style="2"/>
    <col min="3073" max="3073" width="10.375" style="2" customWidth="1"/>
    <col min="3074" max="3074" width="33.75" style="2" customWidth="1"/>
    <col min="3075" max="3075" width="34" style="2" customWidth="1"/>
    <col min="3076" max="3076" width="23.875" style="2" customWidth="1"/>
    <col min="3077" max="3077" width="16.625" style="2" customWidth="1"/>
    <col min="3078" max="3078" width="23.5" style="2" customWidth="1"/>
    <col min="3079" max="3328" width="9" style="2"/>
    <col min="3329" max="3329" width="10.375" style="2" customWidth="1"/>
    <col min="3330" max="3330" width="33.75" style="2" customWidth="1"/>
    <col min="3331" max="3331" width="34" style="2" customWidth="1"/>
    <col min="3332" max="3332" width="23.875" style="2" customWidth="1"/>
    <col min="3333" max="3333" width="16.625" style="2" customWidth="1"/>
    <col min="3334" max="3334" width="23.5" style="2" customWidth="1"/>
    <col min="3335" max="3584" width="9" style="2"/>
    <col min="3585" max="3585" width="10.375" style="2" customWidth="1"/>
    <col min="3586" max="3586" width="33.75" style="2" customWidth="1"/>
    <col min="3587" max="3587" width="34" style="2" customWidth="1"/>
    <col min="3588" max="3588" width="23.875" style="2" customWidth="1"/>
    <col min="3589" max="3589" width="16.625" style="2" customWidth="1"/>
    <col min="3590" max="3590" width="23.5" style="2" customWidth="1"/>
    <col min="3591" max="3840" width="9" style="2"/>
    <col min="3841" max="3841" width="10.375" style="2" customWidth="1"/>
    <col min="3842" max="3842" width="33.75" style="2" customWidth="1"/>
    <col min="3843" max="3843" width="34" style="2" customWidth="1"/>
    <col min="3844" max="3844" width="23.875" style="2" customWidth="1"/>
    <col min="3845" max="3845" width="16.625" style="2" customWidth="1"/>
    <col min="3846" max="3846" width="23.5" style="2" customWidth="1"/>
    <col min="3847" max="4096" width="9" style="2"/>
    <col min="4097" max="4097" width="10.375" style="2" customWidth="1"/>
    <col min="4098" max="4098" width="33.75" style="2" customWidth="1"/>
    <col min="4099" max="4099" width="34" style="2" customWidth="1"/>
    <col min="4100" max="4100" width="23.875" style="2" customWidth="1"/>
    <col min="4101" max="4101" width="16.625" style="2" customWidth="1"/>
    <col min="4102" max="4102" width="23.5" style="2" customWidth="1"/>
    <col min="4103" max="4352" width="9" style="2"/>
    <col min="4353" max="4353" width="10.375" style="2" customWidth="1"/>
    <col min="4354" max="4354" width="33.75" style="2" customWidth="1"/>
    <col min="4355" max="4355" width="34" style="2" customWidth="1"/>
    <col min="4356" max="4356" width="23.875" style="2" customWidth="1"/>
    <col min="4357" max="4357" width="16.625" style="2" customWidth="1"/>
    <col min="4358" max="4358" width="23.5" style="2" customWidth="1"/>
    <col min="4359" max="4608" width="9" style="2"/>
    <col min="4609" max="4609" width="10.375" style="2" customWidth="1"/>
    <col min="4610" max="4610" width="33.75" style="2" customWidth="1"/>
    <col min="4611" max="4611" width="34" style="2" customWidth="1"/>
    <col min="4612" max="4612" width="23.875" style="2" customWidth="1"/>
    <col min="4613" max="4613" width="16.625" style="2" customWidth="1"/>
    <col min="4614" max="4614" width="23.5" style="2" customWidth="1"/>
    <col min="4615" max="4864" width="9" style="2"/>
    <col min="4865" max="4865" width="10.375" style="2" customWidth="1"/>
    <col min="4866" max="4866" width="33.75" style="2" customWidth="1"/>
    <col min="4867" max="4867" width="34" style="2" customWidth="1"/>
    <col min="4868" max="4868" width="23.875" style="2" customWidth="1"/>
    <col min="4869" max="4869" width="16.625" style="2" customWidth="1"/>
    <col min="4870" max="4870" width="23.5" style="2" customWidth="1"/>
    <col min="4871" max="5120" width="9" style="2"/>
    <col min="5121" max="5121" width="10.375" style="2" customWidth="1"/>
    <col min="5122" max="5122" width="33.75" style="2" customWidth="1"/>
    <col min="5123" max="5123" width="34" style="2" customWidth="1"/>
    <col min="5124" max="5124" width="23.875" style="2" customWidth="1"/>
    <col min="5125" max="5125" width="16.625" style="2" customWidth="1"/>
    <col min="5126" max="5126" width="23.5" style="2" customWidth="1"/>
    <col min="5127" max="5376" width="9" style="2"/>
    <col min="5377" max="5377" width="10.375" style="2" customWidth="1"/>
    <col min="5378" max="5378" width="33.75" style="2" customWidth="1"/>
    <col min="5379" max="5379" width="34" style="2" customWidth="1"/>
    <col min="5380" max="5380" width="23.875" style="2" customWidth="1"/>
    <col min="5381" max="5381" width="16.625" style="2" customWidth="1"/>
    <col min="5382" max="5382" width="23.5" style="2" customWidth="1"/>
    <col min="5383" max="5632" width="9" style="2"/>
    <col min="5633" max="5633" width="10.375" style="2" customWidth="1"/>
    <col min="5634" max="5634" width="33.75" style="2" customWidth="1"/>
    <col min="5635" max="5635" width="34" style="2" customWidth="1"/>
    <col min="5636" max="5636" width="23.875" style="2" customWidth="1"/>
    <col min="5637" max="5637" width="16.625" style="2" customWidth="1"/>
    <col min="5638" max="5638" width="23.5" style="2" customWidth="1"/>
    <col min="5639" max="5888" width="9" style="2"/>
    <col min="5889" max="5889" width="10.375" style="2" customWidth="1"/>
    <col min="5890" max="5890" width="33.75" style="2" customWidth="1"/>
    <col min="5891" max="5891" width="34" style="2" customWidth="1"/>
    <col min="5892" max="5892" width="23.875" style="2" customWidth="1"/>
    <col min="5893" max="5893" width="16.625" style="2" customWidth="1"/>
    <col min="5894" max="5894" width="23.5" style="2" customWidth="1"/>
    <col min="5895" max="6144" width="9" style="2"/>
    <col min="6145" max="6145" width="10.375" style="2" customWidth="1"/>
    <col min="6146" max="6146" width="33.75" style="2" customWidth="1"/>
    <col min="6147" max="6147" width="34" style="2" customWidth="1"/>
    <col min="6148" max="6148" width="23.875" style="2" customWidth="1"/>
    <col min="6149" max="6149" width="16.625" style="2" customWidth="1"/>
    <col min="6150" max="6150" width="23.5" style="2" customWidth="1"/>
    <col min="6151" max="6400" width="9" style="2"/>
    <col min="6401" max="6401" width="10.375" style="2" customWidth="1"/>
    <col min="6402" max="6402" width="33.75" style="2" customWidth="1"/>
    <col min="6403" max="6403" width="34" style="2" customWidth="1"/>
    <col min="6404" max="6404" width="23.875" style="2" customWidth="1"/>
    <col min="6405" max="6405" width="16.625" style="2" customWidth="1"/>
    <col min="6406" max="6406" width="23.5" style="2" customWidth="1"/>
    <col min="6407" max="6656" width="9" style="2"/>
    <col min="6657" max="6657" width="10.375" style="2" customWidth="1"/>
    <col min="6658" max="6658" width="33.75" style="2" customWidth="1"/>
    <col min="6659" max="6659" width="34" style="2" customWidth="1"/>
    <col min="6660" max="6660" width="23.875" style="2" customWidth="1"/>
    <col min="6661" max="6661" width="16.625" style="2" customWidth="1"/>
    <col min="6662" max="6662" width="23.5" style="2" customWidth="1"/>
    <col min="6663" max="6912" width="9" style="2"/>
    <col min="6913" max="6913" width="10.375" style="2" customWidth="1"/>
    <col min="6914" max="6914" width="33.75" style="2" customWidth="1"/>
    <col min="6915" max="6915" width="34" style="2" customWidth="1"/>
    <col min="6916" max="6916" width="23.875" style="2" customWidth="1"/>
    <col min="6917" max="6917" width="16.625" style="2" customWidth="1"/>
    <col min="6918" max="6918" width="23.5" style="2" customWidth="1"/>
    <col min="6919" max="7168" width="9" style="2"/>
    <col min="7169" max="7169" width="10.375" style="2" customWidth="1"/>
    <col min="7170" max="7170" width="33.75" style="2" customWidth="1"/>
    <col min="7171" max="7171" width="34" style="2" customWidth="1"/>
    <col min="7172" max="7172" width="23.875" style="2" customWidth="1"/>
    <col min="7173" max="7173" width="16.625" style="2" customWidth="1"/>
    <col min="7174" max="7174" width="23.5" style="2" customWidth="1"/>
    <col min="7175" max="7424" width="9" style="2"/>
    <col min="7425" max="7425" width="10.375" style="2" customWidth="1"/>
    <col min="7426" max="7426" width="33.75" style="2" customWidth="1"/>
    <col min="7427" max="7427" width="34" style="2" customWidth="1"/>
    <col min="7428" max="7428" width="23.875" style="2" customWidth="1"/>
    <col min="7429" max="7429" width="16.625" style="2" customWidth="1"/>
    <col min="7430" max="7430" width="23.5" style="2" customWidth="1"/>
    <col min="7431" max="7680" width="9" style="2"/>
    <col min="7681" max="7681" width="10.375" style="2" customWidth="1"/>
    <col min="7682" max="7682" width="33.75" style="2" customWidth="1"/>
    <col min="7683" max="7683" width="34" style="2" customWidth="1"/>
    <col min="7684" max="7684" width="23.875" style="2" customWidth="1"/>
    <col min="7685" max="7685" width="16.625" style="2" customWidth="1"/>
    <col min="7686" max="7686" width="23.5" style="2" customWidth="1"/>
    <col min="7687" max="7936" width="9" style="2"/>
    <col min="7937" max="7937" width="10.375" style="2" customWidth="1"/>
    <col min="7938" max="7938" width="33.75" style="2" customWidth="1"/>
    <col min="7939" max="7939" width="34" style="2" customWidth="1"/>
    <col min="7940" max="7940" width="23.875" style="2" customWidth="1"/>
    <col min="7941" max="7941" width="16.625" style="2" customWidth="1"/>
    <col min="7942" max="7942" width="23.5" style="2" customWidth="1"/>
    <col min="7943" max="8192" width="9" style="2"/>
    <col min="8193" max="8193" width="10.375" style="2" customWidth="1"/>
    <col min="8194" max="8194" width="33.75" style="2" customWidth="1"/>
    <col min="8195" max="8195" width="34" style="2" customWidth="1"/>
    <col min="8196" max="8196" width="23.875" style="2" customWidth="1"/>
    <col min="8197" max="8197" width="16.625" style="2" customWidth="1"/>
    <col min="8198" max="8198" width="23.5" style="2" customWidth="1"/>
    <col min="8199" max="8448" width="9" style="2"/>
    <col min="8449" max="8449" width="10.375" style="2" customWidth="1"/>
    <col min="8450" max="8450" width="33.75" style="2" customWidth="1"/>
    <col min="8451" max="8451" width="34" style="2" customWidth="1"/>
    <col min="8452" max="8452" width="23.875" style="2" customWidth="1"/>
    <col min="8453" max="8453" width="16.625" style="2" customWidth="1"/>
    <col min="8454" max="8454" width="23.5" style="2" customWidth="1"/>
    <col min="8455" max="8704" width="9" style="2"/>
    <col min="8705" max="8705" width="10.375" style="2" customWidth="1"/>
    <col min="8706" max="8706" width="33.75" style="2" customWidth="1"/>
    <col min="8707" max="8707" width="34" style="2" customWidth="1"/>
    <col min="8708" max="8708" width="23.875" style="2" customWidth="1"/>
    <col min="8709" max="8709" width="16.625" style="2" customWidth="1"/>
    <col min="8710" max="8710" width="23.5" style="2" customWidth="1"/>
    <col min="8711" max="8960" width="9" style="2"/>
    <col min="8961" max="8961" width="10.375" style="2" customWidth="1"/>
    <col min="8962" max="8962" width="33.75" style="2" customWidth="1"/>
    <col min="8963" max="8963" width="34" style="2" customWidth="1"/>
    <col min="8964" max="8964" width="23.875" style="2" customWidth="1"/>
    <col min="8965" max="8965" width="16.625" style="2" customWidth="1"/>
    <col min="8966" max="8966" width="23.5" style="2" customWidth="1"/>
    <col min="8967" max="9216" width="9" style="2"/>
    <col min="9217" max="9217" width="10.375" style="2" customWidth="1"/>
    <col min="9218" max="9218" width="33.75" style="2" customWidth="1"/>
    <col min="9219" max="9219" width="34" style="2" customWidth="1"/>
    <col min="9220" max="9220" width="23.875" style="2" customWidth="1"/>
    <col min="9221" max="9221" width="16.625" style="2" customWidth="1"/>
    <col min="9222" max="9222" width="23.5" style="2" customWidth="1"/>
    <col min="9223" max="9472" width="9" style="2"/>
    <col min="9473" max="9473" width="10.375" style="2" customWidth="1"/>
    <col min="9474" max="9474" width="33.75" style="2" customWidth="1"/>
    <col min="9475" max="9475" width="34" style="2" customWidth="1"/>
    <col min="9476" max="9476" width="23.875" style="2" customWidth="1"/>
    <col min="9477" max="9477" width="16.625" style="2" customWidth="1"/>
    <col min="9478" max="9478" width="23.5" style="2" customWidth="1"/>
    <col min="9479" max="9728" width="9" style="2"/>
    <col min="9729" max="9729" width="10.375" style="2" customWidth="1"/>
    <col min="9730" max="9730" width="33.75" style="2" customWidth="1"/>
    <col min="9731" max="9731" width="34" style="2" customWidth="1"/>
    <col min="9732" max="9732" width="23.875" style="2" customWidth="1"/>
    <col min="9733" max="9733" width="16.625" style="2" customWidth="1"/>
    <col min="9734" max="9734" width="23.5" style="2" customWidth="1"/>
    <col min="9735" max="9984" width="9" style="2"/>
    <col min="9985" max="9985" width="10.375" style="2" customWidth="1"/>
    <col min="9986" max="9986" width="33.75" style="2" customWidth="1"/>
    <col min="9987" max="9987" width="34" style="2" customWidth="1"/>
    <col min="9988" max="9988" width="23.875" style="2" customWidth="1"/>
    <col min="9989" max="9989" width="16.625" style="2" customWidth="1"/>
    <col min="9990" max="9990" width="23.5" style="2" customWidth="1"/>
    <col min="9991" max="10240" width="9" style="2"/>
    <col min="10241" max="10241" width="10.375" style="2" customWidth="1"/>
    <col min="10242" max="10242" width="33.75" style="2" customWidth="1"/>
    <col min="10243" max="10243" width="34" style="2" customWidth="1"/>
    <col min="10244" max="10244" width="23.875" style="2" customWidth="1"/>
    <col min="10245" max="10245" width="16.625" style="2" customWidth="1"/>
    <col min="10246" max="10246" width="23.5" style="2" customWidth="1"/>
    <col min="10247" max="10496" width="9" style="2"/>
    <col min="10497" max="10497" width="10.375" style="2" customWidth="1"/>
    <col min="10498" max="10498" width="33.75" style="2" customWidth="1"/>
    <col min="10499" max="10499" width="34" style="2" customWidth="1"/>
    <col min="10500" max="10500" width="23.875" style="2" customWidth="1"/>
    <col min="10501" max="10501" width="16.625" style="2" customWidth="1"/>
    <col min="10502" max="10502" width="23.5" style="2" customWidth="1"/>
    <col min="10503" max="10752" width="9" style="2"/>
    <col min="10753" max="10753" width="10.375" style="2" customWidth="1"/>
    <col min="10754" max="10754" width="33.75" style="2" customWidth="1"/>
    <col min="10755" max="10755" width="34" style="2" customWidth="1"/>
    <col min="10756" max="10756" width="23.875" style="2" customWidth="1"/>
    <col min="10757" max="10757" width="16.625" style="2" customWidth="1"/>
    <col min="10758" max="10758" width="23.5" style="2" customWidth="1"/>
    <col min="10759" max="11008" width="9" style="2"/>
    <col min="11009" max="11009" width="10.375" style="2" customWidth="1"/>
    <col min="11010" max="11010" width="33.75" style="2" customWidth="1"/>
    <col min="11011" max="11011" width="34" style="2" customWidth="1"/>
    <col min="11012" max="11012" width="23.875" style="2" customWidth="1"/>
    <col min="11013" max="11013" width="16.625" style="2" customWidth="1"/>
    <col min="11014" max="11014" width="23.5" style="2" customWidth="1"/>
    <col min="11015" max="11264" width="9" style="2"/>
    <col min="11265" max="11265" width="10.375" style="2" customWidth="1"/>
    <col min="11266" max="11266" width="33.75" style="2" customWidth="1"/>
    <col min="11267" max="11267" width="34" style="2" customWidth="1"/>
    <col min="11268" max="11268" width="23.875" style="2" customWidth="1"/>
    <col min="11269" max="11269" width="16.625" style="2" customWidth="1"/>
    <col min="11270" max="11270" width="23.5" style="2" customWidth="1"/>
    <col min="11271" max="11520" width="9" style="2"/>
    <col min="11521" max="11521" width="10.375" style="2" customWidth="1"/>
    <col min="11522" max="11522" width="33.75" style="2" customWidth="1"/>
    <col min="11523" max="11523" width="34" style="2" customWidth="1"/>
    <col min="11524" max="11524" width="23.875" style="2" customWidth="1"/>
    <col min="11525" max="11525" width="16.625" style="2" customWidth="1"/>
    <col min="11526" max="11526" width="23.5" style="2" customWidth="1"/>
    <col min="11527" max="11776" width="9" style="2"/>
    <col min="11777" max="11777" width="10.375" style="2" customWidth="1"/>
    <col min="11778" max="11778" width="33.75" style="2" customWidth="1"/>
    <col min="11779" max="11779" width="34" style="2" customWidth="1"/>
    <col min="11780" max="11780" width="23.875" style="2" customWidth="1"/>
    <col min="11781" max="11781" width="16.625" style="2" customWidth="1"/>
    <col min="11782" max="11782" width="23.5" style="2" customWidth="1"/>
    <col min="11783" max="12032" width="9" style="2"/>
    <col min="12033" max="12033" width="10.375" style="2" customWidth="1"/>
    <col min="12034" max="12034" width="33.75" style="2" customWidth="1"/>
    <col min="12035" max="12035" width="34" style="2" customWidth="1"/>
    <col min="12036" max="12036" width="23.875" style="2" customWidth="1"/>
    <col min="12037" max="12037" width="16.625" style="2" customWidth="1"/>
    <col min="12038" max="12038" width="23.5" style="2" customWidth="1"/>
    <col min="12039" max="12288" width="9" style="2"/>
    <col min="12289" max="12289" width="10.375" style="2" customWidth="1"/>
    <col min="12290" max="12290" width="33.75" style="2" customWidth="1"/>
    <col min="12291" max="12291" width="34" style="2" customWidth="1"/>
    <col min="12292" max="12292" width="23.875" style="2" customWidth="1"/>
    <col min="12293" max="12293" width="16.625" style="2" customWidth="1"/>
    <col min="12294" max="12294" width="23.5" style="2" customWidth="1"/>
    <col min="12295" max="12544" width="9" style="2"/>
    <col min="12545" max="12545" width="10.375" style="2" customWidth="1"/>
    <col min="12546" max="12546" width="33.75" style="2" customWidth="1"/>
    <col min="12547" max="12547" width="34" style="2" customWidth="1"/>
    <col min="12548" max="12548" width="23.875" style="2" customWidth="1"/>
    <col min="12549" max="12549" width="16.625" style="2" customWidth="1"/>
    <col min="12550" max="12550" width="23.5" style="2" customWidth="1"/>
    <col min="12551" max="12800" width="9" style="2"/>
    <col min="12801" max="12801" width="10.375" style="2" customWidth="1"/>
    <col min="12802" max="12802" width="33.75" style="2" customWidth="1"/>
    <col min="12803" max="12803" width="34" style="2" customWidth="1"/>
    <col min="12804" max="12804" width="23.875" style="2" customWidth="1"/>
    <col min="12805" max="12805" width="16.625" style="2" customWidth="1"/>
    <col min="12806" max="12806" width="23.5" style="2" customWidth="1"/>
    <col min="12807" max="13056" width="9" style="2"/>
    <col min="13057" max="13057" width="10.375" style="2" customWidth="1"/>
    <col min="13058" max="13058" width="33.75" style="2" customWidth="1"/>
    <col min="13059" max="13059" width="34" style="2" customWidth="1"/>
    <col min="13060" max="13060" width="23.875" style="2" customWidth="1"/>
    <col min="13061" max="13061" width="16.625" style="2" customWidth="1"/>
    <col min="13062" max="13062" width="23.5" style="2" customWidth="1"/>
    <col min="13063" max="13312" width="9" style="2"/>
    <col min="13313" max="13313" width="10.375" style="2" customWidth="1"/>
    <col min="13314" max="13314" width="33.75" style="2" customWidth="1"/>
    <col min="13315" max="13315" width="34" style="2" customWidth="1"/>
    <col min="13316" max="13316" width="23.875" style="2" customWidth="1"/>
    <col min="13317" max="13317" width="16.625" style="2" customWidth="1"/>
    <col min="13318" max="13318" width="23.5" style="2" customWidth="1"/>
    <col min="13319" max="13568" width="9" style="2"/>
    <col min="13569" max="13569" width="10.375" style="2" customWidth="1"/>
    <col min="13570" max="13570" width="33.75" style="2" customWidth="1"/>
    <col min="13571" max="13571" width="34" style="2" customWidth="1"/>
    <col min="13572" max="13572" width="23.875" style="2" customWidth="1"/>
    <col min="13573" max="13573" width="16.625" style="2" customWidth="1"/>
    <col min="13574" max="13574" width="23.5" style="2" customWidth="1"/>
    <col min="13575" max="13824" width="9" style="2"/>
    <col min="13825" max="13825" width="10.375" style="2" customWidth="1"/>
    <col min="13826" max="13826" width="33.75" style="2" customWidth="1"/>
    <col min="13827" max="13827" width="34" style="2" customWidth="1"/>
    <col min="13828" max="13828" width="23.875" style="2" customWidth="1"/>
    <col min="13829" max="13829" width="16.625" style="2" customWidth="1"/>
    <col min="13830" max="13830" width="23.5" style="2" customWidth="1"/>
    <col min="13831" max="14080" width="9" style="2"/>
    <col min="14081" max="14081" width="10.375" style="2" customWidth="1"/>
    <col min="14082" max="14082" width="33.75" style="2" customWidth="1"/>
    <col min="14083" max="14083" width="34" style="2" customWidth="1"/>
    <col min="14084" max="14084" width="23.875" style="2" customWidth="1"/>
    <col min="14085" max="14085" width="16.625" style="2" customWidth="1"/>
    <col min="14086" max="14086" width="23.5" style="2" customWidth="1"/>
    <col min="14087" max="14336" width="9" style="2"/>
    <col min="14337" max="14337" width="10.375" style="2" customWidth="1"/>
    <col min="14338" max="14338" width="33.75" style="2" customWidth="1"/>
    <col min="14339" max="14339" width="34" style="2" customWidth="1"/>
    <col min="14340" max="14340" width="23.875" style="2" customWidth="1"/>
    <col min="14341" max="14341" width="16.625" style="2" customWidth="1"/>
    <col min="14342" max="14342" width="23.5" style="2" customWidth="1"/>
    <col min="14343" max="14592" width="9" style="2"/>
    <col min="14593" max="14593" width="10.375" style="2" customWidth="1"/>
    <col min="14594" max="14594" width="33.75" style="2" customWidth="1"/>
    <col min="14595" max="14595" width="34" style="2" customWidth="1"/>
    <col min="14596" max="14596" width="23.875" style="2" customWidth="1"/>
    <col min="14597" max="14597" width="16.625" style="2" customWidth="1"/>
    <col min="14598" max="14598" width="23.5" style="2" customWidth="1"/>
    <col min="14599" max="14848" width="9" style="2"/>
    <col min="14849" max="14849" width="10.375" style="2" customWidth="1"/>
    <col min="14850" max="14850" width="33.75" style="2" customWidth="1"/>
    <col min="14851" max="14851" width="34" style="2" customWidth="1"/>
    <col min="14852" max="14852" width="23.875" style="2" customWidth="1"/>
    <col min="14853" max="14853" width="16.625" style="2" customWidth="1"/>
    <col min="14854" max="14854" width="23.5" style="2" customWidth="1"/>
    <col min="14855" max="15104" width="9" style="2"/>
    <col min="15105" max="15105" width="10.375" style="2" customWidth="1"/>
    <col min="15106" max="15106" width="33.75" style="2" customWidth="1"/>
    <col min="15107" max="15107" width="34" style="2" customWidth="1"/>
    <col min="15108" max="15108" width="23.875" style="2" customWidth="1"/>
    <col min="15109" max="15109" width="16.625" style="2" customWidth="1"/>
    <col min="15110" max="15110" width="23.5" style="2" customWidth="1"/>
    <col min="15111" max="15360" width="9" style="2"/>
    <col min="15361" max="15361" width="10.375" style="2" customWidth="1"/>
    <col min="15362" max="15362" width="33.75" style="2" customWidth="1"/>
    <col min="15363" max="15363" width="34" style="2" customWidth="1"/>
    <col min="15364" max="15364" width="23.875" style="2" customWidth="1"/>
    <col min="15365" max="15365" width="16.625" style="2" customWidth="1"/>
    <col min="15366" max="15366" width="23.5" style="2" customWidth="1"/>
    <col min="15367" max="15616" width="9" style="2"/>
    <col min="15617" max="15617" width="10.375" style="2" customWidth="1"/>
    <col min="15618" max="15618" width="33.75" style="2" customWidth="1"/>
    <col min="15619" max="15619" width="34" style="2" customWidth="1"/>
    <col min="15620" max="15620" width="23.875" style="2" customWidth="1"/>
    <col min="15621" max="15621" width="16.625" style="2" customWidth="1"/>
    <col min="15622" max="15622" width="23.5" style="2" customWidth="1"/>
    <col min="15623" max="15872" width="9" style="2"/>
    <col min="15873" max="15873" width="10.375" style="2" customWidth="1"/>
    <col min="15874" max="15874" width="33.75" style="2" customWidth="1"/>
    <col min="15875" max="15875" width="34" style="2" customWidth="1"/>
    <col min="15876" max="15876" width="23.875" style="2" customWidth="1"/>
    <col min="15877" max="15877" width="16.625" style="2" customWidth="1"/>
    <col min="15878" max="15878" width="23.5" style="2" customWidth="1"/>
    <col min="15879" max="16128" width="9" style="2"/>
    <col min="16129" max="16129" width="10.375" style="2" customWidth="1"/>
    <col min="16130" max="16130" width="33.75" style="2" customWidth="1"/>
    <col min="16131" max="16131" width="34" style="2" customWidth="1"/>
    <col min="16132" max="16132" width="23.875" style="2" customWidth="1"/>
    <col min="16133" max="16133" width="16.625" style="2" customWidth="1"/>
    <col min="16134" max="16134" width="23.5" style="2" customWidth="1"/>
    <col min="16135" max="16384" width="9" style="2"/>
  </cols>
  <sheetData>
    <row r="1" spans="1:6" s="15" customFormat="1" ht="19.5">
      <c r="A1" s="360" t="s">
        <v>401</v>
      </c>
      <c r="B1" s="360"/>
      <c r="C1" s="360"/>
      <c r="D1" s="360"/>
      <c r="E1" s="360"/>
    </row>
    <row r="2" spans="1:6" s="60" customFormat="1" ht="18.75" customHeight="1">
      <c r="A2" s="382" t="s">
        <v>402</v>
      </c>
      <c r="B2" s="382"/>
      <c r="C2" s="382"/>
      <c r="D2" s="382"/>
      <c r="E2" s="382"/>
    </row>
    <row r="3" spans="1:6" s="60" customFormat="1" ht="18.75" hidden="1">
      <c r="A3" s="390" t="s">
        <v>36</v>
      </c>
      <c r="B3" s="390"/>
      <c r="C3" s="390"/>
      <c r="D3" s="390"/>
      <c r="E3" s="390"/>
    </row>
    <row r="4" spans="1:6" s="60" customFormat="1" ht="18.75" hidden="1">
      <c r="A4" s="391" t="s">
        <v>37</v>
      </c>
      <c r="B4" s="391"/>
      <c r="C4" s="391"/>
      <c r="D4" s="391"/>
      <c r="E4" s="391"/>
    </row>
    <row r="5" spans="1:6" s="60" customFormat="1" ht="18.75" hidden="1">
      <c r="A5" s="391" t="s">
        <v>39</v>
      </c>
      <c r="B5" s="391"/>
      <c r="C5" s="391"/>
      <c r="D5" s="391"/>
      <c r="E5" s="391"/>
    </row>
    <row r="6" spans="1:6" s="60" customFormat="1" ht="18.75">
      <c r="A6" s="118"/>
      <c r="B6" s="118"/>
      <c r="C6" s="118"/>
      <c r="D6" s="118"/>
      <c r="E6" s="118"/>
    </row>
    <row r="7" spans="1:6" s="7" customFormat="1" ht="31.5">
      <c r="A7" s="11" t="s">
        <v>8</v>
      </c>
      <c r="B7" s="11" t="s">
        <v>16</v>
      </c>
      <c r="C7" s="11" t="s">
        <v>76</v>
      </c>
      <c r="D7" s="11" t="s">
        <v>12</v>
      </c>
      <c r="E7" s="11" t="s">
        <v>15</v>
      </c>
    </row>
    <row r="8" spans="1:6" s="7" customFormat="1">
      <c r="A8" s="4">
        <v>1</v>
      </c>
      <c r="B8" s="5" t="s">
        <v>9</v>
      </c>
      <c r="C8" s="4" t="s">
        <v>77</v>
      </c>
      <c r="D8" s="138">
        <f>'Lương CG'!K14</f>
        <v>54276923.07692308</v>
      </c>
      <c r="E8" s="101" t="s">
        <v>78</v>
      </c>
      <c r="F8" s="72"/>
    </row>
    <row r="9" spans="1:6" s="7" customFormat="1">
      <c r="A9" s="4">
        <v>2</v>
      </c>
      <c r="B9" s="5" t="s">
        <v>79</v>
      </c>
      <c r="C9" s="4" t="s">
        <v>80</v>
      </c>
      <c r="D9" s="138">
        <f>D8*0.55</f>
        <v>29852307.692307696</v>
      </c>
      <c r="E9" s="139" t="s">
        <v>81</v>
      </c>
      <c r="F9" s="72"/>
    </row>
    <row r="10" spans="1:6" s="7" customFormat="1">
      <c r="A10" s="4">
        <v>3</v>
      </c>
      <c r="B10" s="8" t="s">
        <v>30</v>
      </c>
      <c r="C10" s="4" t="s">
        <v>82</v>
      </c>
      <c r="D10" s="138">
        <f>'CP khác'!F35</f>
        <v>3360254</v>
      </c>
      <c r="E10" s="101" t="s">
        <v>83</v>
      </c>
      <c r="F10" s="72"/>
    </row>
    <row r="11" spans="1:6" s="7" customFormat="1">
      <c r="A11" s="9">
        <v>4</v>
      </c>
      <c r="B11" s="10" t="s">
        <v>84</v>
      </c>
      <c r="C11" s="9" t="s">
        <v>85</v>
      </c>
      <c r="D11" s="138">
        <f>(D8+D9+D10)*6%</f>
        <v>5249369.0861538472</v>
      </c>
      <c r="E11" s="101" t="s">
        <v>86</v>
      </c>
    </row>
    <row r="12" spans="1:6" s="7" customFormat="1">
      <c r="A12" s="9">
        <v>5</v>
      </c>
      <c r="B12" s="10" t="s">
        <v>87</v>
      </c>
      <c r="C12" s="9" t="s">
        <v>160</v>
      </c>
      <c r="D12" s="6">
        <f>8%*(D8+D9+D10+D11)</f>
        <v>7419108.3084307704</v>
      </c>
      <c r="E12" s="101" t="s">
        <v>88</v>
      </c>
      <c r="F12" s="72"/>
    </row>
    <row r="13" spans="1:6" s="7" customFormat="1">
      <c r="A13" s="9">
        <v>6</v>
      </c>
      <c r="B13" s="140" t="s">
        <v>89</v>
      </c>
      <c r="C13" s="141" t="s">
        <v>90</v>
      </c>
      <c r="D13" s="6">
        <f>SUM(D8:D12)</f>
        <v>100157962.16381541</v>
      </c>
      <c r="E13" s="6"/>
    </row>
    <row r="14" spans="1:6" s="7" customFormat="1">
      <c r="A14" s="122"/>
      <c r="B14" s="123" t="s">
        <v>91</v>
      </c>
      <c r="C14" s="123"/>
      <c r="D14" s="124">
        <f>ROUND(+D13,-3)</f>
        <v>100158000</v>
      </c>
      <c r="E14" s="124"/>
    </row>
    <row r="15" spans="1:6" s="7" customFormat="1" hidden="1">
      <c r="A15" s="119"/>
      <c r="B15" s="120" t="s">
        <v>13</v>
      </c>
      <c r="C15" s="120"/>
      <c r="D15" s="121">
        <f>ROUND(D14,-3)</f>
        <v>100158000</v>
      </c>
      <c r="E15" s="121"/>
      <c r="F15" s="12"/>
    </row>
    <row r="16" spans="1:6" s="7" customFormat="1">
      <c r="D16" s="12"/>
      <c r="E16" s="12"/>
    </row>
    <row r="17" spans="1:6" s="7" customFormat="1" ht="16.5" hidden="1">
      <c r="A17" s="392" t="s">
        <v>29</v>
      </c>
      <c r="B17" s="392"/>
      <c r="C17" s="392"/>
      <c r="D17" s="392"/>
      <c r="E17" s="392"/>
    </row>
    <row r="18" spans="1:6" s="7" customFormat="1">
      <c r="D18" s="13"/>
    </row>
    <row r="19" spans="1:6" s="7" customFormat="1" ht="18.75">
      <c r="D19" s="367"/>
      <c r="E19" s="367"/>
    </row>
    <row r="20" spans="1:6" s="7" customFormat="1">
      <c r="D20" s="12"/>
      <c r="F20" s="12"/>
    </row>
    <row r="21" spans="1:6" s="7" customFormat="1">
      <c r="D21" s="12"/>
      <c r="F21" s="12"/>
    </row>
    <row r="22" spans="1:6" s="7" customFormat="1">
      <c r="D22" s="12"/>
    </row>
    <row r="23" spans="1:6" s="7" customFormat="1">
      <c r="D23" s="12"/>
      <c r="E23" s="12"/>
      <c r="F23" s="12"/>
    </row>
    <row r="24" spans="1:6" s="7" customFormat="1"/>
    <row r="25" spans="1:6" s="7" customFormat="1">
      <c r="D25" s="12"/>
    </row>
    <row r="26" spans="1:6" s="7" customFormat="1"/>
    <row r="27" spans="1:6" s="7" customFormat="1"/>
    <row r="28" spans="1:6" s="7" customFormat="1"/>
    <row r="29" spans="1:6" s="7" customFormat="1"/>
    <row r="30" spans="1:6" s="7" customFormat="1"/>
    <row r="31" spans="1:6" s="7" customFormat="1"/>
    <row r="32" spans="1:6" s="7" customFormat="1"/>
    <row r="33" s="7" customFormat="1"/>
    <row r="34" s="7" customFormat="1"/>
  </sheetData>
  <mergeCells count="7">
    <mergeCell ref="D19:E19"/>
    <mergeCell ref="A1:E1"/>
    <mergeCell ref="A2:E2"/>
    <mergeCell ref="A3:E3"/>
    <mergeCell ref="A4:E4"/>
    <mergeCell ref="A5:E5"/>
    <mergeCell ref="A17:E17"/>
  </mergeCells>
  <printOptions horizontalCentered="1"/>
  <pageMargins left="0.59055118110236227" right="0.19685039370078741" top="0.39370078740157483" bottom="0.39370078740157483" header="0.19685039370078741" footer="0.19685039370078741"/>
  <pageSetup paperSize="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59999389629810485"/>
    <pageSetUpPr fitToPage="1"/>
  </sheetPr>
  <dimension ref="A1:X446"/>
  <sheetViews>
    <sheetView topLeftCell="A2" zoomScale="115" zoomScaleNormal="115" workbookViewId="0">
      <selection activeCell="H16" sqref="H16"/>
    </sheetView>
  </sheetViews>
  <sheetFormatPr defaultColWidth="9" defaultRowHeight="11.25"/>
  <cols>
    <col min="1" max="1" width="4.625" style="17" bestFit="1" customWidth="1"/>
    <col min="2" max="2" width="12.125" style="17" customWidth="1"/>
    <col min="3" max="3" width="17.875" style="17" customWidth="1"/>
    <col min="4" max="4" width="7.5" style="92" hidden="1" customWidth="1"/>
    <col min="5" max="5" width="7.75" style="49" hidden="1" customWidth="1"/>
    <col min="6" max="6" width="7.125" style="49" hidden="1" customWidth="1"/>
    <col min="7" max="7" width="12.875" style="17" customWidth="1"/>
    <col min="8" max="8" width="13.625" style="17" customWidth="1"/>
    <col min="9" max="9" width="17" style="17" customWidth="1"/>
    <col min="10" max="10" width="12.75" style="16" customWidth="1"/>
    <col min="11" max="11" width="15.125" style="20" bestFit="1" customWidth="1"/>
    <col min="12" max="12" width="1.625" style="17" customWidth="1"/>
    <col min="13" max="22" width="9" style="19"/>
    <col min="23" max="257" width="9" style="17"/>
    <col min="258" max="258" width="4.625" style="17" bestFit="1" customWidth="1"/>
    <col min="259" max="259" width="12.125" style="17" customWidth="1"/>
    <col min="260" max="260" width="17.875" style="17" customWidth="1"/>
    <col min="261" max="263" width="0" style="17" hidden="1" customWidth="1"/>
    <col min="264" max="264" width="12.875" style="17" customWidth="1"/>
    <col min="265" max="265" width="15.875" style="17" customWidth="1"/>
    <col min="266" max="266" width="12.75" style="17" customWidth="1"/>
    <col min="267" max="267" width="15.125" style="17" bestFit="1" customWidth="1"/>
    <col min="268" max="268" width="1.625" style="17" customWidth="1"/>
    <col min="269" max="513" width="9" style="17"/>
    <col min="514" max="514" width="4.625" style="17" bestFit="1" customWidth="1"/>
    <col min="515" max="515" width="12.125" style="17" customWidth="1"/>
    <col min="516" max="516" width="17.875" style="17" customWidth="1"/>
    <col min="517" max="519" width="0" style="17" hidden="1" customWidth="1"/>
    <col min="520" max="520" width="12.875" style="17" customWidth="1"/>
    <col min="521" max="521" width="15.875" style="17" customWidth="1"/>
    <col min="522" max="522" width="12.75" style="17" customWidth="1"/>
    <col min="523" max="523" width="15.125" style="17" bestFit="1" customWidth="1"/>
    <col min="524" max="524" width="1.625" style="17" customWidth="1"/>
    <col min="525" max="769" width="9" style="17"/>
    <col min="770" max="770" width="4.625" style="17" bestFit="1" customWidth="1"/>
    <col min="771" max="771" width="12.125" style="17" customWidth="1"/>
    <col min="772" max="772" width="17.875" style="17" customWidth="1"/>
    <col min="773" max="775" width="0" style="17" hidden="1" customWidth="1"/>
    <col min="776" max="776" width="12.875" style="17" customWidth="1"/>
    <col min="777" max="777" width="15.875" style="17" customWidth="1"/>
    <col min="778" max="778" width="12.75" style="17" customWidth="1"/>
    <col min="779" max="779" width="15.125" style="17" bestFit="1" customWidth="1"/>
    <col min="780" max="780" width="1.625" style="17" customWidth="1"/>
    <col min="781" max="1025" width="9" style="17"/>
    <col min="1026" max="1026" width="4.625" style="17" bestFit="1" customWidth="1"/>
    <col min="1027" max="1027" width="12.125" style="17" customWidth="1"/>
    <col min="1028" max="1028" width="17.875" style="17" customWidth="1"/>
    <col min="1029" max="1031" width="0" style="17" hidden="1" customWidth="1"/>
    <col min="1032" max="1032" width="12.875" style="17" customWidth="1"/>
    <col min="1033" max="1033" width="15.875" style="17" customWidth="1"/>
    <col min="1034" max="1034" width="12.75" style="17" customWidth="1"/>
    <col min="1035" max="1035" width="15.125" style="17" bestFit="1" customWidth="1"/>
    <col min="1036" max="1036" width="1.625" style="17" customWidth="1"/>
    <col min="1037" max="1281" width="9" style="17"/>
    <col min="1282" max="1282" width="4.625" style="17" bestFit="1" customWidth="1"/>
    <col min="1283" max="1283" width="12.125" style="17" customWidth="1"/>
    <col min="1284" max="1284" width="17.875" style="17" customWidth="1"/>
    <col min="1285" max="1287" width="0" style="17" hidden="1" customWidth="1"/>
    <col min="1288" max="1288" width="12.875" style="17" customWidth="1"/>
    <col min="1289" max="1289" width="15.875" style="17" customWidth="1"/>
    <col min="1290" max="1290" width="12.75" style="17" customWidth="1"/>
    <col min="1291" max="1291" width="15.125" style="17" bestFit="1" customWidth="1"/>
    <col min="1292" max="1292" width="1.625" style="17" customWidth="1"/>
    <col min="1293" max="1537" width="9" style="17"/>
    <col min="1538" max="1538" width="4.625" style="17" bestFit="1" customWidth="1"/>
    <col min="1539" max="1539" width="12.125" style="17" customWidth="1"/>
    <col min="1540" max="1540" width="17.875" style="17" customWidth="1"/>
    <col min="1541" max="1543" width="0" style="17" hidden="1" customWidth="1"/>
    <col min="1544" max="1544" width="12.875" style="17" customWidth="1"/>
    <col min="1545" max="1545" width="15.875" style="17" customWidth="1"/>
    <col min="1546" max="1546" width="12.75" style="17" customWidth="1"/>
    <col min="1547" max="1547" width="15.125" style="17" bestFit="1" customWidth="1"/>
    <col min="1548" max="1548" width="1.625" style="17" customWidth="1"/>
    <col min="1549" max="1793" width="9" style="17"/>
    <col min="1794" max="1794" width="4.625" style="17" bestFit="1" customWidth="1"/>
    <col min="1795" max="1795" width="12.125" style="17" customWidth="1"/>
    <col min="1796" max="1796" width="17.875" style="17" customWidth="1"/>
    <col min="1797" max="1799" width="0" style="17" hidden="1" customWidth="1"/>
    <col min="1800" max="1800" width="12.875" style="17" customWidth="1"/>
    <col min="1801" max="1801" width="15.875" style="17" customWidth="1"/>
    <col min="1802" max="1802" width="12.75" style="17" customWidth="1"/>
    <col min="1803" max="1803" width="15.125" style="17" bestFit="1" customWidth="1"/>
    <col min="1804" max="1804" width="1.625" style="17" customWidth="1"/>
    <col min="1805" max="2049" width="9" style="17"/>
    <col min="2050" max="2050" width="4.625" style="17" bestFit="1" customWidth="1"/>
    <col min="2051" max="2051" width="12.125" style="17" customWidth="1"/>
    <col min="2052" max="2052" width="17.875" style="17" customWidth="1"/>
    <col min="2053" max="2055" width="0" style="17" hidden="1" customWidth="1"/>
    <col min="2056" max="2056" width="12.875" style="17" customWidth="1"/>
    <col min="2057" max="2057" width="15.875" style="17" customWidth="1"/>
    <col min="2058" max="2058" width="12.75" style="17" customWidth="1"/>
    <col min="2059" max="2059" width="15.125" style="17" bestFit="1" customWidth="1"/>
    <col min="2060" max="2060" width="1.625" style="17" customWidth="1"/>
    <col min="2061" max="2305" width="9" style="17"/>
    <col min="2306" max="2306" width="4.625" style="17" bestFit="1" customWidth="1"/>
    <col min="2307" max="2307" width="12.125" style="17" customWidth="1"/>
    <col min="2308" max="2308" width="17.875" style="17" customWidth="1"/>
    <col min="2309" max="2311" width="0" style="17" hidden="1" customWidth="1"/>
    <col min="2312" max="2312" width="12.875" style="17" customWidth="1"/>
    <col min="2313" max="2313" width="15.875" style="17" customWidth="1"/>
    <col min="2314" max="2314" width="12.75" style="17" customWidth="1"/>
    <col min="2315" max="2315" width="15.125" style="17" bestFit="1" customWidth="1"/>
    <col min="2316" max="2316" width="1.625" style="17" customWidth="1"/>
    <col min="2317" max="2561" width="9" style="17"/>
    <col min="2562" max="2562" width="4.625" style="17" bestFit="1" customWidth="1"/>
    <col min="2563" max="2563" width="12.125" style="17" customWidth="1"/>
    <col min="2564" max="2564" width="17.875" style="17" customWidth="1"/>
    <col min="2565" max="2567" width="0" style="17" hidden="1" customWidth="1"/>
    <col min="2568" max="2568" width="12.875" style="17" customWidth="1"/>
    <col min="2569" max="2569" width="15.875" style="17" customWidth="1"/>
    <col min="2570" max="2570" width="12.75" style="17" customWidth="1"/>
    <col min="2571" max="2571" width="15.125" style="17" bestFit="1" customWidth="1"/>
    <col min="2572" max="2572" width="1.625" style="17" customWidth="1"/>
    <col min="2573" max="2817" width="9" style="17"/>
    <col min="2818" max="2818" width="4.625" style="17" bestFit="1" customWidth="1"/>
    <col min="2819" max="2819" width="12.125" style="17" customWidth="1"/>
    <col min="2820" max="2820" width="17.875" style="17" customWidth="1"/>
    <col min="2821" max="2823" width="0" style="17" hidden="1" customWidth="1"/>
    <col min="2824" max="2824" width="12.875" style="17" customWidth="1"/>
    <col min="2825" max="2825" width="15.875" style="17" customWidth="1"/>
    <col min="2826" max="2826" width="12.75" style="17" customWidth="1"/>
    <col min="2827" max="2827" width="15.125" style="17" bestFit="1" customWidth="1"/>
    <col min="2828" max="2828" width="1.625" style="17" customWidth="1"/>
    <col min="2829" max="3073" width="9" style="17"/>
    <col min="3074" max="3074" width="4.625" style="17" bestFit="1" customWidth="1"/>
    <col min="3075" max="3075" width="12.125" style="17" customWidth="1"/>
    <col min="3076" max="3076" width="17.875" style="17" customWidth="1"/>
    <col min="3077" max="3079" width="0" style="17" hidden="1" customWidth="1"/>
    <col min="3080" max="3080" width="12.875" style="17" customWidth="1"/>
    <col min="3081" max="3081" width="15.875" style="17" customWidth="1"/>
    <col min="3082" max="3082" width="12.75" style="17" customWidth="1"/>
    <col min="3083" max="3083" width="15.125" style="17" bestFit="1" customWidth="1"/>
    <col min="3084" max="3084" width="1.625" style="17" customWidth="1"/>
    <col min="3085" max="3329" width="9" style="17"/>
    <col min="3330" max="3330" width="4.625" style="17" bestFit="1" customWidth="1"/>
    <col min="3331" max="3331" width="12.125" style="17" customWidth="1"/>
    <col min="3332" max="3332" width="17.875" style="17" customWidth="1"/>
    <col min="3333" max="3335" width="0" style="17" hidden="1" customWidth="1"/>
    <col min="3336" max="3336" width="12.875" style="17" customWidth="1"/>
    <col min="3337" max="3337" width="15.875" style="17" customWidth="1"/>
    <col min="3338" max="3338" width="12.75" style="17" customWidth="1"/>
    <col min="3339" max="3339" width="15.125" style="17" bestFit="1" customWidth="1"/>
    <col min="3340" max="3340" width="1.625" style="17" customWidth="1"/>
    <col min="3341" max="3585" width="9" style="17"/>
    <col min="3586" max="3586" width="4.625" style="17" bestFit="1" customWidth="1"/>
    <col min="3587" max="3587" width="12.125" style="17" customWidth="1"/>
    <col min="3588" max="3588" width="17.875" style="17" customWidth="1"/>
    <col min="3589" max="3591" width="0" style="17" hidden="1" customWidth="1"/>
    <col min="3592" max="3592" width="12.875" style="17" customWidth="1"/>
    <col min="3593" max="3593" width="15.875" style="17" customWidth="1"/>
    <col min="3594" max="3594" width="12.75" style="17" customWidth="1"/>
    <col min="3595" max="3595" width="15.125" style="17" bestFit="1" customWidth="1"/>
    <col min="3596" max="3596" width="1.625" style="17" customWidth="1"/>
    <col min="3597" max="3841" width="9" style="17"/>
    <col min="3842" max="3842" width="4.625" style="17" bestFit="1" customWidth="1"/>
    <col min="3843" max="3843" width="12.125" style="17" customWidth="1"/>
    <col min="3844" max="3844" width="17.875" style="17" customWidth="1"/>
    <col min="3845" max="3847" width="0" style="17" hidden="1" customWidth="1"/>
    <col min="3848" max="3848" width="12.875" style="17" customWidth="1"/>
    <col min="3849" max="3849" width="15.875" style="17" customWidth="1"/>
    <col min="3850" max="3850" width="12.75" style="17" customWidth="1"/>
    <col min="3851" max="3851" width="15.125" style="17" bestFit="1" customWidth="1"/>
    <col min="3852" max="3852" width="1.625" style="17" customWidth="1"/>
    <col min="3853" max="4097" width="9" style="17"/>
    <col min="4098" max="4098" width="4.625" style="17" bestFit="1" customWidth="1"/>
    <col min="4099" max="4099" width="12.125" style="17" customWidth="1"/>
    <col min="4100" max="4100" width="17.875" style="17" customWidth="1"/>
    <col min="4101" max="4103" width="0" style="17" hidden="1" customWidth="1"/>
    <col min="4104" max="4104" width="12.875" style="17" customWidth="1"/>
    <col min="4105" max="4105" width="15.875" style="17" customWidth="1"/>
    <col min="4106" max="4106" width="12.75" style="17" customWidth="1"/>
    <col min="4107" max="4107" width="15.125" style="17" bestFit="1" customWidth="1"/>
    <col min="4108" max="4108" width="1.625" style="17" customWidth="1"/>
    <col min="4109" max="4353" width="9" style="17"/>
    <col min="4354" max="4354" width="4.625" style="17" bestFit="1" customWidth="1"/>
    <col min="4355" max="4355" width="12.125" style="17" customWidth="1"/>
    <col min="4356" max="4356" width="17.875" style="17" customWidth="1"/>
    <col min="4357" max="4359" width="0" style="17" hidden="1" customWidth="1"/>
    <col min="4360" max="4360" width="12.875" style="17" customWidth="1"/>
    <col min="4361" max="4361" width="15.875" style="17" customWidth="1"/>
    <col min="4362" max="4362" width="12.75" style="17" customWidth="1"/>
    <col min="4363" max="4363" width="15.125" style="17" bestFit="1" customWidth="1"/>
    <col min="4364" max="4364" width="1.625" style="17" customWidth="1"/>
    <col min="4365" max="4609" width="9" style="17"/>
    <col min="4610" max="4610" width="4.625" style="17" bestFit="1" customWidth="1"/>
    <col min="4611" max="4611" width="12.125" style="17" customWidth="1"/>
    <col min="4612" max="4612" width="17.875" style="17" customWidth="1"/>
    <col min="4613" max="4615" width="0" style="17" hidden="1" customWidth="1"/>
    <col min="4616" max="4616" width="12.875" style="17" customWidth="1"/>
    <col min="4617" max="4617" width="15.875" style="17" customWidth="1"/>
    <col min="4618" max="4618" width="12.75" style="17" customWidth="1"/>
    <col min="4619" max="4619" width="15.125" style="17" bestFit="1" customWidth="1"/>
    <col min="4620" max="4620" width="1.625" style="17" customWidth="1"/>
    <col min="4621" max="4865" width="9" style="17"/>
    <col min="4866" max="4866" width="4.625" style="17" bestFit="1" customWidth="1"/>
    <col min="4867" max="4867" width="12.125" style="17" customWidth="1"/>
    <col min="4868" max="4868" width="17.875" style="17" customWidth="1"/>
    <col min="4869" max="4871" width="0" style="17" hidden="1" customWidth="1"/>
    <col min="4872" max="4872" width="12.875" style="17" customWidth="1"/>
    <col min="4873" max="4873" width="15.875" style="17" customWidth="1"/>
    <col min="4874" max="4874" width="12.75" style="17" customWidth="1"/>
    <col min="4875" max="4875" width="15.125" style="17" bestFit="1" customWidth="1"/>
    <col min="4876" max="4876" width="1.625" style="17" customWidth="1"/>
    <col min="4877" max="5121" width="9" style="17"/>
    <col min="5122" max="5122" width="4.625" style="17" bestFit="1" customWidth="1"/>
    <col min="5123" max="5123" width="12.125" style="17" customWidth="1"/>
    <col min="5124" max="5124" width="17.875" style="17" customWidth="1"/>
    <col min="5125" max="5127" width="0" style="17" hidden="1" customWidth="1"/>
    <col min="5128" max="5128" width="12.875" style="17" customWidth="1"/>
    <col min="5129" max="5129" width="15.875" style="17" customWidth="1"/>
    <col min="5130" max="5130" width="12.75" style="17" customWidth="1"/>
    <col min="5131" max="5131" width="15.125" style="17" bestFit="1" customWidth="1"/>
    <col min="5132" max="5132" width="1.625" style="17" customWidth="1"/>
    <col min="5133" max="5377" width="9" style="17"/>
    <col min="5378" max="5378" width="4.625" style="17" bestFit="1" customWidth="1"/>
    <col min="5379" max="5379" width="12.125" style="17" customWidth="1"/>
    <col min="5380" max="5380" width="17.875" style="17" customWidth="1"/>
    <col min="5381" max="5383" width="0" style="17" hidden="1" customWidth="1"/>
    <col min="5384" max="5384" width="12.875" style="17" customWidth="1"/>
    <col min="5385" max="5385" width="15.875" style="17" customWidth="1"/>
    <col min="5386" max="5386" width="12.75" style="17" customWidth="1"/>
    <col min="5387" max="5387" width="15.125" style="17" bestFit="1" customWidth="1"/>
    <col min="5388" max="5388" width="1.625" style="17" customWidth="1"/>
    <col min="5389" max="5633" width="9" style="17"/>
    <col min="5634" max="5634" width="4.625" style="17" bestFit="1" customWidth="1"/>
    <col min="5635" max="5635" width="12.125" style="17" customWidth="1"/>
    <col min="5636" max="5636" width="17.875" style="17" customWidth="1"/>
    <col min="5637" max="5639" width="0" style="17" hidden="1" customWidth="1"/>
    <col min="5640" max="5640" width="12.875" style="17" customWidth="1"/>
    <col min="5641" max="5641" width="15.875" style="17" customWidth="1"/>
    <col min="5642" max="5642" width="12.75" style="17" customWidth="1"/>
    <col min="5643" max="5643" width="15.125" style="17" bestFit="1" customWidth="1"/>
    <col min="5644" max="5644" width="1.625" style="17" customWidth="1"/>
    <col min="5645" max="5889" width="9" style="17"/>
    <col min="5890" max="5890" width="4.625" style="17" bestFit="1" customWidth="1"/>
    <col min="5891" max="5891" width="12.125" style="17" customWidth="1"/>
    <col min="5892" max="5892" width="17.875" style="17" customWidth="1"/>
    <col min="5893" max="5895" width="0" style="17" hidden="1" customWidth="1"/>
    <col min="5896" max="5896" width="12.875" style="17" customWidth="1"/>
    <col min="5897" max="5897" width="15.875" style="17" customWidth="1"/>
    <col min="5898" max="5898" width="12.75" style="17" customWidth="1"/>
    <col min="5899" max="5899" width="15.125" style="17" bestFit="1" customWidth="1"/>
    <col min="5900" max="5900" width="1.625" style="17" customWidth="1"/>
    <col min="5901" max="6145" width="9" style="17"/>
    <col min="6146" max="6146" width="4.625" style="17" bestFit="1" customWidth="1"/>
    <col min="6147" max="6147" width="12.125" style="17" customWidth="1"/>
    <col min="6148" max="6148" width="17.875" style="17" customWidth="1"/>
    <col min="6149" max="6151" width="0" style="17" hidden="1" customWidth="1"/>
    <col min="6152" max="6152" width="12.875" style="17" customWidth="1"/>
    <col min="6153" max="6153" width="15.875" style="17" customWidth="1"/>
    <col min="6154" max="6154" width="12.75" style="17" customWidth="1"/>
    <col min="6155" max="6155" width="15.125" style="17" bestFit="1" customWidth="1"/>
    <col min="6156" max="6156" width="1.625" style="17" customWidth="1"/>
    <col min="6157" max="6401" width="9" style="17"/>
    <col min="6402" max="6402" width="4.625" style="17" bestFit="1" customWidth="1"/>
    <col min="6403" max="6403" width="12.125" style="17" customWidth="1"/>
    <col min="6404" max="6404" width="17.875" style="17" customWidth="1"/>
    <col min="6405" max="6407" width="0" style="17" hidden="1" customWidth="1"/>
    <col min="6408" max="6408" width="12.875" style="17" customWidth="1"/>
    <col min="6409" max="6409" width="15.875" style="17" customWidth="1"/>
    <col min="6410" max="6410" width="12.75" style="17" customWidth="1"/>
    <col min="6411" max="6411" width="15.125" style="17" bestFit="1" customWidth="1"/>
    <col min="6412" max="6412" width="1.625" style="17" customWidth="1"/>
    <col min="6413" max="6657" width="9" style="17"/>
    <col min="6658" max="6658" width="4.625" style="17" bestFit="1" customWidth="1"/>
    <col min="6659" max="6659" width="12.125" style="17" customWidth="1"/>
    <col min="6660" max="6660" width="17.875" style="17" customWidth="1"/>
    <col min="6661" max="6663" width="0" style="17" hidden="1" customWidth="1"/>
    <col min="6664" max="6664" width="12.875" style="17" customWidth="1"/>
    <col min="6665" max="6665" width="15.875" style="17" customWidth="1"/>
    <col min="6666" max="6666" width="12.75" style="17" customWidth="1"/>
    <col min="6667" max="6667" width="15.125" style="17" bestFit="1" customWidth="1"/>
    <col min="6668" max="6668" width="1.625" style="17" customWidth="1"/>
    <col min="6669" max="6913" width="9" style="17"/>
    <col min="6914" max="6914" width="4.625" style="17" bestFit="1" customWidth="1"/>
    <col min="6915" max="6915" width="12.125" style="17" customWidth="1"/>
    <col min="6916" max="6916" width="17.875" style="17" customWidth="1"/>
    <col min="6917" max="6919" width="0" style="17" hidden="1" customWidth="1"/>
    <col min="6920" max="6920" width="12.875" style="17" customWidth="1"/>
    <col min="6921" max="6921" width="15.875" style="17" customWidth="1"/>
    <col min="6922" max="6922" width="12.75" style="17" customWidth="1"/>
    <col min="6923" max="6923" width="15.125" style="17" bestFit="1" customWidth="1"/>
    <col min="6924" max="6924" width="1.625" style="17" customWidth="1"/>
    <col min="6925" max="7169" width="9" style="17"/>
    <col min="7170" max="7170" width="4.625" style="17" bestFit="1" customWidth="1"/>
    <col min="7171" max="7171" width="12.125" style="17" customWidth="1"/>
    <col min="7172" max="7172" width="17.875" style="17" customWidth="1"/>
    <col min="7173" max="7175" width="0" style="17" hidden="1" customWidth="1"/>
    <col min="7176" max="7176" width="12.875" style="17" customWidth="1"/>
    <col min="7177" max="7177" width="15.875" style="17" customWidth="1"/>
    <col min="7178" max="7178" width="12.75" style="17" customWidth="1"/>
    <col min="7179" max="7179" width="15.125" style="17" bestFit="1" customWidth="1"/>
    <col min="7180" max="7180" width="1.625" style="17" customWidth="1"/>
    <col min="7181" max="7425" width="9" style="17"/>
    <col min="7426" max="7426" width="4.625" style="17" bestFit="1" customWidth="1"/>
    <col min="7427" max="7427" width="12.125" style="17" customWidth="1"/>
    <col min="7428" max="7428" width="17.875" style="17" customWidth="1"/>
    <col min="7429" max="7431" width="0" style="17" hidden="1" customWidth="1"/>
    <col min="7432" max="7432" width="12.875" style="17" customWidth="1"/>
    <col min="7433" max="7433" width="15.875" style="17" customWidth="1"/>
    <col min="7434" max="7434" width="12.75" style="17" customWidth="1"/>
    <col min="7435" max="7435" width="15.125" style="17" bestFit="1" customWidth="1"/>
    <col min="7436" max="7436" width="1.625" style="17" customWidth="1"/>
    <col min="7437" max="7681" width="9" style="17"/>
    <col min="7682" max="7682" width="4.625" style="17" bestFit="1" customWidth="1"/>
    <col min="7683" max="7683" width="12.125" style="17" customWidth="1"/>
    <col min="7684" max="7684" width="17.875" style="17" customWidth="1"/>
    <col min="7685" max="7687" width="0" style="17" hidden="1" customWidth="1"/>
    <col min="7688" max="7688" width="12.875" style="17" customWidth="1"/>
    <col min="7689" max="7689" width="15.875" style="17" customWidth="1"/>
    <col min="7690" max="7690" width="12.75" style="17" customWidth="1"/>
    <col min="7691" max="7691" width="15.125" style="17" bestFit="1" customWidth="1"/>
    <col min="7692" max="7692" width="1.625" style="17" customWidth="1"/>
    <col min="7693" max="7937" width="9" style="17"/>
    <col min="7938" max="7938" width="4.625" style="17" bestFit="1" customWidth="1"/>
    <col min="7939" max="7939" width="12.125" style="17" customWidth="1"/>
    <col min="7940" max="7940" width="17.875" style="17" customWidth="1"/>
    <col min="7941" max="7943" width="0" style="17" hidden="1" customWidth="1"/>
    <col min="7944" max="7944" width="12.875" style="17" customWidth="1"/>
    <col min="7945" max="7945" width="15.875" style="17" customWidth="1"/>
    <col min="7946" max="7946" width="12.75" style="17" customWidth="1"/>
    <col min="7947" max="7947" width="15.125" style="17" bestFit="1" customWidth="1"/>
    <col min="7948" max="7948" width="1.625" style="17" customWidth="1"/>
    <col min="7949" max="8193" width="9" style="17"/>
    <col min="8194" max="8194" width="4.625" style="17" bestFit="1" customWidth="1"/>
    <col min="8195" max="8195" width="12.125" style="17" customWidth="1"/>
    <col min="8196" max="8196" width="17.875" style="17" customWidth="1"/>
    <col min="8197" max="8199" width="0" style="17" hidden="1" customWidth="1"/>
    <col min="8200" max="8200" width="12.875" style="17" customWidth="1"/>
    <col min="8201" max="8201" width="15.875" style="17" customWidth="1"/>
    <col min="8202" max="8202" width="12.75" style="17" customWidth="1"/>
    <col min="8203" max="8203" width="15.125" style="17" bestFit="1" customWidth="1"/>
    <col min="8204" max="8204" width="1.625" style="17" customWidth="1"/>
    <col min="8205" max="8449" width="9" style="17"/>
    <col min="8450" max="8450" width="4.625" style="17" bestFit="1" customWidth="1"/>
    <col min="8451" max="8451" width="12.125" style="17" customWidth="1"/>
    <col min="8452" max="8452" width="17.875" style="17" customWidth="1"/>
    <col min="8453" max="8455" width="0" style="17" hidden="1" customWidth="1"/>
    <col min="8456" max="8456" width="12.875" style="17" customWidth="1"/>
    <col min="8457" max="8457" width="15.875" style="17" customWidth="1"/>
    <col min="8458" max="8458" width="12.75" style="17" customWidth="1"/>
    <col min="8459" max="8459" width="15.125" style="17" bestFit="1" customWidth="1"/>
    <col min="8460" max="8460" width="1.625" style="17" customWidth="1"/>
    <col min="8461" max="8705" width="9" style="17"/>
    <col min="8706" max="8706" width="4.625" style="17" bestFit="1" customWidth="1"/>
    <col min="8707" max="8707" width="12.125" style="17" customWidth="1"/>
    <col min="8708" max="8708" width="17.875" style="17" customWidth="1"/>
    <col min="8709" max="8711" width="0" style="17" hidden="1" customWidth="1"/>
    <col min="8712" max="8712" width="12.875" style="17" customWidth="1"/>
    <col min="8713" max="8713" width="15.875" style="17" customWidth="1"/>
    <col min="8714" max="8714" width="12.75" style="17" customWidth="1"/>
    <col min="8715" max="8715" width="15.125" style="17" bestFit="1" customWidth="1"/>
    <col min="8716" max="8716" width="1.625" style="17" customWidth="1"/>
    <col min="8717" max="8961" width="9" style="17"/>
    <col min="8962" max="8962" width="4.625" style="17" bestFit="1" customWidth="1"/>
    <col min="8963" max="8963" width="12.125" style="17" customWidth="1"/>
    <col min="8964" max="8964" width="17.875" style="17" customWidth="1"/>
    <col min="8965" max="8967" width="0" style="17" hidden="1" customWidth="1"/>
    <col min="8968" max="8968" width="12.875" style="17" customWidth="1"/>
    <col min="8969" max="8969" width="15.875" style="17" customWidth="1"/>
    <col min="8970" max="8970" width="12.75" style="17" customWidth="1"/>
    <col min="8971" max="8971" width="15.125" style="17" bestFit="1" customWidth="1"/>
    <col min="8972" max="8972" width="1.625" style="17" customWidth="1"/>
    <col min="8973" max="9217" width="9" style="17"/>
    <col min="9218" max="9218" width="4.625" style="17" bestFit="1" customWidth="1"/>
    <col min="9219" max="9219" width="12.125" style="17" customWidth="1"/>
    <col min="9220" max="9220" width="17.875" style="17" customWidth="1"/>
    <col min="9221" max="9223" width="0" style="17" hidden="1" customWidth="1"/>
    <col min="9224" max="9224" width="12.875" style="17" customWidth="1"/>
    <col min="9225" max="9225" width="15.875" style="17" customWidth="1"/>
    <col min="9226" max="9226" width="12.75" style="17" customWidth="1"/>
    <col min="9227" max="9227" width="15.125" style="17" bestFit="1" customWidth="1"/>
    <col min="9228" max="9228" width="1.625" style="17" customWidth="1"/>
    <col min="9229" max="9473" width="9" style="17"/>
    <col min="9474" max="9474" width="4.625" style="17" bestFit="1" customWidth="1"/>
    <col min="9475" max="9475" width="12.125" style="17" customWidth="1"/>
    <col min="9476" max="9476" width="17.875" style="17" customWidth="1"/>
    <col min="9477" max="9479" width="0" style="17" hidden="1" customWidth="1"/>
    <col min="9480" max="9480" width="12.875" style="17" customWidth="1"/>
    <col min="9481" max="9481" width="15.875" style="17" customWidth="1"/>
    <col min="9482" max="9482" width="12.75" style="17" customWidth="1"/>
    <col min="9483" max="9483" width="15.125" style="17" bestFit="1" customWidth="1"/>
    <col min="9484" max="9484" width="1.625" style="17" customWidth="1"/>
    <col min="9485" max="9729" width="9" style="17"/>
    <col min="9730" max="9730" width="4.625" style="17" bestFit="1" customWidth="1"/>
    <col min="9731" max="9731" width="12.125" style="17" customWidth="1"/>
    <col min="9732" max="9732" width="17.875" style="17" customWidth="1"/>
    <col min="9733" max="9735" width="0" style="17" hidden="1" customWidth="1"/>
    <col min="9736" max="9736" width="12.875" style="17" customWidth="1"/>
    <col min="9737" max="9737" width="15.875" style="17" customWidth="1"/>
    <col min="9738" max="9738" width="12.75" style="17" customWidth="1"/>
    <col min="9739" max="9739" width="15.125" style="17" bestFit="1" customWidth="1"/>
    <col min="9740" max="9740" width="1.625" style="17" customWidth="1"/>
    <col min="9741" max="9985" width="9" style="17"/>
    <col min="9986" max="9986" width="4.625" style="17" bestFit="1" customWidth="1"/>
    <col min="9987" max="9987" width="12.125" style="17" customWidth="1"/>
    <col min="9988" max="9988" width="17.875" style="17" customWidth="1"/>
    <col min="9989" max="9991" width="0" style="17" hidden="1" customWidth="1"/>
    <col min="9992" max="9992" width="12.875" style="17" customWidth="1"/>
    <col min="9993" max="9993" width="15.875" style="17" customWidth="1"/>
    <col min="9994" max="9994" width="12.75" style="17" customWidth="1"/>
    <col min="9995" max="9995" width="15.125" style="17" bestFit="1" customWidth="1"/>
    <col min="9996" max="9996" width="1.625" style="17" customWidth="1"/>
    <col min="9997" max="10241" width="9" style="17"/>
    <col min="10242" max="10242" width="4.625" style="17" bestFit="1" customWidth="1"/>
    <col min="10243" max="10243" width="12.125" style="17" customWidth="1"/>
    <col min="10244" max="10244" width="17.875" style="17" customWidth="1"/>
    <col min="10245" max="10247" width="0" style="17" hidden="1" customWidth="1"/>
    <col min="10248" max="10248" width="12.875" style="17" customWidth="1"/>
    <col min="10249" max="10249" width="15.875" style="17" customWidth="1"/>
    <col min="10250" max="10250" width="12.75" style="17" customWidth="1"/>
    <col min="10251" max="10251" width="15.125" style="17" bestFit="1" customWidth="1"/>
    <col min="10252" max="10252" width="1.625" style="17" customWidth="1"/>
    <col min="10253" max="10497" width="9" style="17"/>
    <col min="10498" max="10498" width="4.625" style="17" bestFit="1" customWidth="1"/>
    <col min="10499" max="10499" width="12.125" style="17" customWidth="1"/>
    <col min="10500" max="10500" width="17.875" style="17" customWidth="1"/>
    <col min="10501" max="10503" width="0" style="17" hidden="1" customWidth="1"/>
    <col min="10504" max="10504" width="12.875" style="17" customWidth="1"/>
    <col min="10505" max="10505" width="15.875" style="17" customWidth="1"/>
    <col min="10506" max="10506" width="12.75" style="17" customWidth="1"/>
    <col min="10507" max="10507" width="15.125" style="17" bestFit="1" customWidth="1"/>
    <col min="10508" max="10508" width="1.625" style="17" customWidth="1"/>
    <col min="10509" max="10753" width="9" style="17"/>
    <col min="10754" max="10754" width="4.625" style="17" bestFit="1" customWidth="1"/>
    <col min="10755" max="10755" width="12.125" style="17" customWidth="1"/>
    <col min="10756" max="10756" width="17.875" style="17" customWidth="1"/>
    <col min="10757" max="10759" width="0" style="17" hidden="1" customWidth="1"/>
    <col min="10760" max="10760" width="12.875" style="17" customWidth="1"/>
    <col min="10761" max="10761" width="15.875" style="17" customWidth="1"/>
    <col min="10762" max="10762" width="12.75" style="17" customWidth="1"/>
    <col min="10763" max="10763" width="15.125" style="17" bestFit="1" customWidth="1"/>
    <col min="10764" max="10764" width="1.625" style="17" customWidth="1"/>
    <col min="10765" max="11009" width="9" style="17"/>
    <col min="11010" max="11010" width="4.625" style="17" bestFit="1" customWidth="1"/>
    <col min="11011" max="11011" width="12.125" style="17" customWidth="1"/>
    <col min="11012" max="11012" width="17.875" style="17" customWidth="1"/>
    <col min="11013" max="11015" width="0" style="17" hidden="1" customWidth="1"/>
    <col min="11016" max="11016" width="12.875" style="17" customWidth="1"/>
    <col min="11017" max="11017" width="15.875" style="17" customWidth="1"/>
    <col min="11018" max="11018" width="12.75" style="17" customWidth="1"/>
    <col min="11019" max="11019" width="15.125" style="17" bestFit="1" customWidth="1"/>
    <col min="11020" max="11020" width="1.625" style="17" customWidth="1"/>
    <col min="11021" max="11265" width="9" style="17"/>
    <col min="11266" max="11266" width="4.625" style="17" bestFit="1" customWidth="1"/>
    <col min="11267" max="11267" width="12.125" style="17" customWidth="1"/>
    <col min="11268" max="11268" width="17.875" style="17" customWidth="1"/>
    <col min="11269" max="11271" width="0" style="17" hidden="1" customWidth="1"/>
    <col min="11272" max="11272" width="12.875" style="17" customWidth="1"/>
    <col min="11273" max="11273" width="15.875" style="17" customWidth="1"/>
    <col min="11274" max="11274" width="12.75" style="17" customWidth="1"/>
    <col min="11275" max="11275" width="15.125" style="17" bestFit="1" customWidth="1"/>
    <col min="11276" max="11276" width="1.625" style="17" customWidth="1"/>
    <col min="11277" max="11521" width="9" style="17"/>
    <col min="11522" max="11522" width="4.625" style="17" bestFit="1" customWidth="1"/>
    <col min="11523" max="11523" width="12.125" style="17" customWidth="1"/>
    <col min="11524" max="11524" width="17.875" style="17" customWidth="1"/>
    <col min="11525" max="11527" width="0" style="17" hidden="1" customWidth="1"/>
    <col min="11528" max="11528" width="12.875" style="17" customWidth="1"/>
    <col min="11529" max="11529" width="15.875" style="17" customWidth="1"/>
    <col min="11530" max="11530" width="12.75" style="17" customWidth="1"/>
    <col min="11531" max="11531" width="15.125" style="17" bestFit="1" customWidth="1"/>
    <col min="11532" max="11532" width="1.625" style="17" customWidth="1"/>
    <col min="11533" max="11777" width="9" style="17"/>
    <col min="11778" max="11778" width="4.625" style="17" bestFit="1" customWidth="1"/>
    <col min="11779" max="11779" width="12.125" style="17" customWidth="1"/>
    <col min="11780" max="11780" width="17.875" style="17" customWidth="1"/>
    <col min="11781" max="11783" width="0" style="17" hidden="1" customWidth="1"/>
    <col min="11784" max="11784" width="12.875" style="17" customWidth="1"/>
    <col min="11785" max="11785" width="15.875" style="17" customWidth="1"/>
    <col min="11786" max="11786" width="12.75" style="17" customWidth="1"/>
    <col min="11787" max="11787" width="15.125" style="17" bestFit="1" customWidth="1"/>
    <col min="11788" max="11788" width="1.625" style="17" customWidth="1"/>
    <col min="11789" max="12033" width="9" style="17"/>
    <col min="12034" max="12034" width="4.625" style="17" bestFit="1" customWidth="1"/>
    <col min="12035" max="12035" width="12.125" style="17" customWidth="1"/>
    <col min="12036" max="12036" width="17.875" style="17" customWidth="1"/>
    <col min="12037" max="12039" width="0" style="17" hidden="1" customWidth="1"/>
    <col min="12040" max="12040" width="12.875" style="17" customWidth="1"/>
    <col min="12041" max="12041" width="15.875" style="17" customWidth="1"/>
    <col min="12042" max="12042" width="12.75" style="17" customWidth="1"/>
    <col min="12043" max="12043" width="15.125" style="17" bestFit="1" customWidth="1"/>
    <col min="12044" max="12044" width="1.625" style="17" customWidth="1"/>
    <col min="12045" max="12289" width="9" style="17"/>
    <col min="12290" max="12290" width="4.625" style="17" bestFit="1" customWidth="1"/>
    <col min="12291" max="12291" width="12.125" style="17" customWidth="1"/>
    <col min="12292" max="12292" width="17.875" style="17" customWidth="1"/>
    <col min="12293" max="12295" width="0" style="17" hidden="1" customWidth="1"/>
    <col min="12296" max="12296" width="12.875" style="17" customWidth="1"/>
    <col min="12297" max="12297" width="15.875" style="17" customWidth="1"/>
    <col min="12298" max="12298" width="12.75" style="17" customWidth="1"/>
    <col min="12299" max="12299" width="15.125" style="17" bestFit="1" customWidth="1"/>
    <col min="12300" max="12300" width="1.625" style="17" customWidth="1"/>
    <col min="12301" max="12545" width="9" style="17"/>
    <col min="12546" max="12546" width="4.625" style="17" bestFit="1" customWidth="1"/>
    <col min="12547" max="12547" width="12.125" style="17" customWidth="1"/>
    <col min="12548" max="12548" width="17.875" style="17" customWidth="1"/>
    <col min="12549" max="12551" width="0" style="17" hidden="1" customWidth="1"/>
    <col min="12552" max="12552" width="12.875" style="17" customWidth="1"/>
    <col min="12553" max="12553" width="15.875" style="17" customWidth="1"/>
    <col min="12554" max="12554" width="12.75" style="17" customWidth="1"/>
    <col min="12555" max="12555" width="15.125" style="17" bestFit="1" customWidth="1"/>
    <col min="12556" max="12556" width="1.625" style="17" customWidth="1"/>
    <col min="12557" max="12801" width="9" style="17"/>
    <col min="12802" max="12802" width="4.625" style="17" bestFit="1" customWidth="1"/>
    <col min="12803" max="12803" width="12.125" style="17" customWidth="1"/>
    <col min="12804" max="12804" width="17.875" style="17" customWidth="1"/>
    <col min="12805" max="12807" width="0" style="17" hidden="1" customWidth="1"/>
    <col min="12808" max="12808" width="12.875" style="17" customWidth="1"/>
    <col min="12809" max="12809" width="15.875" style="17" customWidth="1"/>
    <col min="12810" max="12810" width="12.75" style="17" customWidth="1"/>
    <col min="12811" max="12811" width="15.125" style="17" bestFit="1" customWidth="1"/>
    <col min="12812" max="12812" width="1.625" style="17" customWidth="1"/>
    <col min="12813" max="13057" width="9" style="17"/>
    <col min="13058" max="13058" width="4.625" style="17" bestFit="1" customWidth="1"/>
    <col min="13059" max="13059" width="12.125" style="17" customWidth="1"/>
    <col min="13060" max="13060" width="17.875" style="17" customWidth="1"/>
    <col min="13061" max="13063" width="0" style="17" hidden="1" customWidth="1"/>
    <col min="13064" max="13064" width="12.875" style="17" customWidth="1"/>
    <col min="13065" max="13065" width="15.875" style="17" customWidth="1"/>
    <col min="13066" max="13066" width="12.75" style="17" customWidth="1"/>
    <col min="13067" max="13067" width="15.125" style="17" bestFit="1" customWidth="1"/>
    <col min="13068" max="13068" width="1.625" style="17" customWidth="1"/>
    <col min="13069" max="13313" width="9" style="17"/>
    <col min="13314" max="13314" width="4.625" style="17" bestFit="1" customWidth="1"/>
    <col min="13315" max="13315" width="12.125" style="17" customWidth="1"/>
    <col min="13316" max="13316" width="17.875" style="17" customWidth="1"/>
    <col min="13317" max="13319" width="0" style="17" hidden="1" customWidth="1"/>
    <col min="13320" max="13320" width="12.875" style="17" customWidth="1"/>
    <col min="13321" max="13321" width="15.875" style="17" customWidth="1"/>
    <col min="13322" max="13322" width="12.75" style="17" customWidth="1"/>
    <col min="13323" max="13323" width="15.125" style="17" bestFit="1" customWidth="1"/>
    <col min="13324" max="13324" width="1.625" style="17" customWidth="1"/>
    <col min="13325" max="13569" width="9" style="17"/>
    <col min="13570" max="13570" width="4.625" style="17" bestFit="1" customWidth="1"/>
    <col min="13571" max="13571" width="12.125" style="17" customWidth="1"/>
    <col min="13572" max="13572" width="17.875" style="17" customWidth="1"/>
    <col min="13573" max="13575" width="0" style="17" hidden="1" customWidth="1"/>
    <col min="13576" max="13576" width="12.875" style="17" customWidth="1"/>
    <col min="13577" max="13577" width="15.875" style="17" customWidth="1"/>
    <col min="13578" max="13578" width="12.75" style="17" customWidth="1"/>
    <col min="13579" max="13579" width="15.125" style="17" bestFit="1" customWidth="1"/>
    <col min="13580" max="13580" width="1.625" style="17" customWidth="1"/>
    <col min="13581" max="13825" width="9" style="17"/>
    <col min="13826" max="13826" width="4.625" style="17" bestFit="1" customWidth="1"/>
    <col min="13827" max="13827" width="12.125" style="17" customWidth="1"/>
    <col min="13828" max="13828" width="17.875" style="17" customWidth="1"/>
    <col min="13829" max="13831" width="0" style="17" hidden="1" customWidth="1"/>
    <col min="13832" max="13832" width="12.875" style="17" customWidth="1"/>
    <col min="13833" max="13833" width="15.875" style="17" customWidth="1"/>
    <col min="13834" max="13834" width="12.75" style="17" customWidth="1"/>
    <col min="13835" max="13835" width="15.125" style="17" bestFit="1" customWidth="1"/>
    <col min="13836" max="13836" width="1.625" style="17" customWidth="1"/>
    <col min="13837" max="14081" width="9" style="17"/>
    <col min="14082" max="14082" width="4.625" style="17" bestFit="1" customWidth="1"/>
    <col min="14083" max="14083" width="12.125" style="17" customWidth="1"/>
    <col min="14084" max="14084" width="17.875" style="17" customWidth="1"/>
    <col min="14085" max="14087" width="0" style="17" hidden="1" customWidth="1"/>
    <col min="14088" max="14088" width="12.875" style="17" customWidth="1"/>
    <col min="14089" max="14089" width="15.875" style="17" customWidth="1"/>
    <col min="14090" max="14090" width="12.75" style="17" customWidth="1"/>
    <col min="14091" max="14091" width="15.125" style="17" bestFit="1" customWidth="1"/>
    <col min="14092" max="14092" width="1.625" style="17" customWidth="1"/>
    <col min="14093" max="14337" width="9" style="17"/>
    <col min="14338" max="14338" width="4.625" style="17" bestFit="1" customWidth="1"/>
    <col min="14339" max="14339" width="12.125" style="17" customWidth="1"/>
    <col min="14340" max="14340" width="17.875" style="17" customWidth="1"/>
    <col min="14341" max="14343" width="0" style="17" hidden="1" customWidth="1"/>
    <col min="14344" max="14344" width="12.875" style="17" customWidth="1"/>
    <col min="14345" max="14345" width="15.875" style="17" customWidth="1"/>
    <col min="14346" max="14346" width="12.75" style="17" customWidth="1"/>
    <col min="14347" max="14347" width="15.125" style="17" bestFit="1" customWidth="1"/>
    <col min="14348" max="14348" width="1.625" style="17" customWidth="1"/>
    <col min="14349" max="14593" width="9" style="17"/>
    <col min="14594" max="14594" width="4.625" style="17" bestFit="1" customWidth="1"/>
    <col min="14595" max="14595" width="12.125" style="17" customWidth="1"/>
    <col min="14596" max="14596" width="17.875" style="17" customWidth="1"/>
    <col min="14597" max="14599" width="0" style="17" hidden="1" customWidth="1"/>
    <col min="14600" max="14600" width="12.875" style="17" customWidth="1"/>
    <col min="14601" max="14601" width="15.875" style="17" customWidth="1"/>
    <col min="14602" max="14602" width="12.75" style="17" customWidth="1"/>
    <col min="14603" max="14603" width="15.125" style="17" bestFit="1" customWidth="1"/>
    <col min="14604" max="14604" width="1.625" style="17" customWidth="1"/>
    <col min="14605" max="14849" width="9" style="17"/>
    <col min="14850" max="14850" width="4.625" style="17" bestFit="1" customWidth="1"/>
    <col min="14851" max="14851" width="12.125" style="17" customWidth="1"/>
    <col min="14852" max="14852" width="17.875" style="17" customWidth="1"/>
    <col min="14853" max="14855" width="0" style="17" hidden="1" customWidth="1"/>
    <col min="14856" max="14856" width="12.875" style="17" customWidth="1"/>
    <col min="14857" max="14857" width="15.875" style="17" customWidth="1"/>
    <col min="14858" max="14858" width="12.75" style="17" customWidth="1"/>
    <col min="14859" max="14859" width="15.125" style="17" bestFit="1" customWidth="1"/>
    <col min="14860" max="14860" width="1.625" style="17" customWidth="1"/>
    <col min="14861" max="15105" width="9" style="17"/>
    <col min="15106" max="15106" width="4.625" style="17" bestFit="1" customWidth="1"/>
    <col min="15107" max="15107" width="12.125" style="17" customWidth="1"/>
    <col min="15108" max="15108" width="17.875" style="17" customWidth="1"/>
    <col min="15109" max="15111" width="0" style="17" hidden="1" customWidth="1"/>
    <col min="15112" max="15112" width="12.875" style="17" customWidth="1"/>
    <col min="15113" max="15113" width="15.875" style="17" customWidth="1"/>
    <col min="15114" max="15114" width="12.75" style="17" customWidth="1"/>
    <col min="15115" max="15115" width="15.125" style="17" bestFit="1" customWidth="1"/>
    <col min="15116" max="15116" width="1.625" style="17" customWidth="1"/>
    <col min="15117" max="15361" width="9" style="17"/>
    <col min="15362" max="15362" width="4.625" style="17" bestFit="1" customWidth="1"/>
    <col min="15363" max="15363" width="12.125" style="17" customWidth="1"/>
    <col min="15364" max="15364" width="17.875" style="17" customWidth="1"/>
    <col min="15365" max="15367" width="0" style="17" hidden="1" customWidth="1"/>
    <col min="15368" max="15368" width="12.875" style="17" customWidth="1"/>
    <col min="15369" max="15369" width="15.875" style="17" customWidth="1"/>
    <col min="15370" max="15370" width="12.75" style="17" customWidth="1"/>
    <col min="15371" max="15371" width="15.125" style="17" bestFit="1" customWidth="1"/>
    <col min="15372" max="15372" width="1.625" style="17" customWidth="1"/>
    <col min="15373" max="15617" width="9" style="17"/>
    <col min="15618" max="15618" width="4.625" style="17" bestFit="1" customWidth="1"/>
    <col min="15619" max="15619" width="12.125" style="17" customWidth="1"/>
    <col min="15620" max="15620" width="17.875" style="17" customWidth="1"/>
    <col min="15621" max="15623" width="0" style="17" hidden="1" customWidth="1"/>
    <col min="15624" max="15624" width="12.875" style="17" customWidth="1"/>
    <col min="15625" max="15625" width="15.875" style="17" customWidth="1"/>
    <col min="15626" max="15626" width="12.75" style="17" customWidth="1"/>
    <col min="15627" max="15627" width="15.125" style="17" bestFit="1" customWidth="1"/>
    <col min="15628" max="15628" width="1.625" style="17" customWidth="1"/>
    <col min="15629" max="15873" width="9" style="17"/>
    <col min="15874" max="15874" width="4.625" style="17" bestFit="1" customWidth="1"/>
    <col min="15875" max="15875" width="12.125" style="17" customWidth="1"/>
    <col min="15876" max="15876" width="17.875" style="17" customWidth="1"/>
    <col min="15877" max="15879" width="0" style="17" hidden="1" customWidth="1"/>
    <col min="15880" max="15880" width="12.875" style="17" customWidth="1"/>
    <col min="15881" max="15881" width="15.875" style="17" customWidth="1"/>
    <col min="15882" max="15882" width="12.75" style="17" customWidth="1"/>
    <col min="15883" max="15883" width="15.125" style="17" bestFit="1" customWidth="1"/>
    <col min="15884" max="15884" width="1.625" style="17" customWidth="1"/>
    <col min="15885" max="16129" width="9" style="17"/>
    <col min="16130" max="16130" width="4.625" style="17" bestFit="1" customWidth="1"/>
    <col min="16131" max="16131" width="12.125" style="17" customWidth="1"/>
    <col min="16132" max="16132" width="17.875" style="17" customWidth="1"/>
    <col min="16133" max="16135" width="0" style="17" hidden="1" customWidth="1"/>
    <col min="16136" max="16136" width="12.875" style="17" customWidth="1"/>
    <col min="16137" max="16137" width="15.875" style="17" customWidth="1"/>
    <col min="16138" max="16138" width="12.75" style="17" customWidth="1"/>
    <col min="16139" max="16139" width="15.125" style="17" bestFit="1" customWidth="1"/>
    <col min="16140" max="16140" width="1.625" style="17" customWidth="1"/>
    <col min="16141" max="16384" width="9" style="17"/>
  </cols>
  <sheetData>
    <row r="1" spans="1:24" ht="15.75" hidden="1">
      <c r="A1" s="106"/>
      <c r="B1" s="107"/>
      <c r="C1" s="108"/>
      <c r="D1" s="109"/>
      <c r="E1" s="110"/>
      <c r="F1" s="110"/>
      <c r="G1" s="107"/>
      <c r="H1" s="107"/>
      <c r="I1" s="107"/>
      <c r="K1" s="111" t="s">
        <v>5</v>
      </c>
    </row>
    <row r="2" spans="1:24" s="60" customFormat="1" ht="22.5" customHeight="1">
      <c r="A2" s="352" t="s">
        <v>406</v>
      </c>
      <c r="B2" s="352"/>
      <c r="C2" s="352"/>
      <c r="D2" s="352"/>
      <c r="E2" s="352"/>
      <c r="F2" s="352"/>
      <c r="G2" s="352"/>
      <c r="H2" s="352"/>
      <c r="I2" s="352"/>
      <c r="J2" s="352"/>
      <c r="K2" s="352"/>
      <c r="M2" s="61"/>
      <c r="N2" s="61"/>
      <c r="O2" s="61"/>
      <c r="P2" s="61"/>
      <c r="Q2" s="61"/>
      <c r="R2" s="61"/>
      <c r="S2" s="61"/>
      <c r="T2" s="61"/>
      <c r="U2" s="61"/>
      <c r="V2" s="61"/>
    </row>
    <row r="3" spans="1:24" s="15" customFormat="1" ht="17.25" customHeight="1">
      <c r="A3" s="382" t="str">
        <f>'[1]Tonghop '!A2</f>
        <v>HẠNG MỤC: CHI PHÍ LẬP QUY HOẠCH SẢN XUẤT VÀ QUY HOẠCH SỬ DỤNG ĐẤT CỦA XÃ NÔNG THÔN</v>
      </c>
      <c r="B3" s="382"/>
      <c r="C3" s="382"/>
      <c r="D3" s="382"/>
      <c r="E3" s="382"/>
      <c r="F3" s="382"/>
      <c r="G3" s="382"/>
      <c r="H3" s="382"/>
      <c r="I3" s="382"/>
      <c r="J3" s="382"/>
      <c r="K3" s="382"/>
      <c r="M3" s="65"/>
      <c r="N3" s="65"/>
      <c r="O3" s="65"/>
      <c r="P3" s="65"/>
      <c r="Q3" s="65"/>
      <c r="R3" s="65"/>
      <c r="S3" s="65"/>
      <c r="T3" s="65"/>
      <c r="U3" s="65"/>
      <c r="V3" s="65"/>
    </row>
    <row r="4" spans="1:24" s="39" customFormat="1" ht="20.25" customHeight="1">
      <c r="D4" s="86"/>
      <c r="E4" s="40"/>
      <c r="F4" s="40"/>
      <c r="J4" s="93"/>
      <c r="K4" s="41" t="s">
        <v>2</v>
      </c>
      <c r="M4" s="38"/>
      <c r="N4" s="38"/>
      <c r="O4" s="38"/>
      <c r="P4" s="38"/>
      <c r="Q4" s="38"/>
      <c r="R4" s="38"/>
      <c r="S4" s="38"/>
      <c r="T4" s="38"/>
      <c r="U4" s="38"/>
      <c r="V4" s="38"/>
    </row>
    <row r="5" spans="1:24" s="39" customFormat="1" ht="30" customHeight="1">
      <c r="A5" s="399" t="s">
        <v>0</v>
      </c>
      <c r="B5" s="401" t="s">
        <v>25</v>
      </c>
      <c r="C5" s="401" t="s">
        <v>22</v>
      </c>
      <c r="D5" s="403" t="s">
        <v>14</v>
      </c>
      <c r="E5" s="74"/>
      <c r="F5" s="74"/>
      <c r="G5" s="393" t="s">
        <v>148</v>
      </c>
      <c r="H5" s="394"/>
      <c r="I5" s="395"/>
      <c r="J5" s="401" t="s">
        <v>151</v>
      </c>
      <c r="K5" s="405" t="s">
        <v>21</v>
      </c>
      <c r="M5" s="38"/>
      <c r="N5" s="38"/>
      <c r="O5" s="38"/>
      <c r="P5" s="38"/>
      <c r="Q5" s="38"/>
      <c r="R5" s="38"/>
      <c r="S5" s="38"/>
      <c r="T5" s="38"/>
      <c r="U5" s="38"/>
      <c r="V5" s="38"/>
    </row>
    <row r="6" spans="1:24" s="42" customFormat="1" ht="32.25" customHeight="1">
      <c r="A6" s="400"/>
      <c r="B6" s="402"/>
      <c r="C6" s="402"/>
      <c r="D6" s="404"/>
      <c r="E6" s="76" t="s">
        <v>10</v>
      </c>
      <c r="F6" s="76" t="s">
        <v>11</v>
      </c>
      <c r="G6" s="135" t="s">
        <v>26</v>
      </c>
      <c r="H6" s="135" t="s">
        <v>27</v>
      </c>
      <c r="I6" s="135" t="s">
        <v>28</v>
      </c>
      <c r="J6" s="402"/>
      <c r="K6" s="406"/>
      <c r="M6" s="43"/>
      <c r="N6" s="43"/>
      <c r="O6" s="43"/>
      <c r="P6" s="43"/>
      <c r="Q6" s="43"/>
      <c r="R6" s="43"/>
      <c r="S6" s="43"/>
      <c r="T6" s="43"/>
      <c r="U6" s="43"/>
      <c r="V6" s="43"/>
    </row>
    <row r="7" spans="1:24" s="42" customFormat="1" ht="15">
      <c r="A7" s="81"/>
      <c r="B7" s="84" t="s">
        <v>17</v>
      </c>
      <c r="C7" s="84" t="s">
        <v>18</v>
      </c>
      <c r="D7" s="87"/>
      <c r="E7" s="82"/>
      <c r="F7" s="82"/>
      <c r="G7" s="396" t="s">
        <v>7</v>
      </c>
      <c r="H7" s="397"/>
      <c r="I7" s="398"/>
      <c r="J7" s="83" t="s">
        <v>92</v>
      </c>
      <c r="K7" s="83" t="s">
        <v>93</v>
      </c>
      <c r="M7" s="43"/>
      <c r="N7" s="43"/>
      <c r="O7" s="43"/>
      <c r="P7" s="43"/>
      <c r="Q7" s="43"/>
      <c r="R7" s="43"/>
      <c r="S7" s="43"/>
      <c r="T7" s="43"/>
      <c r="U7" s="43"/>
      <c r="V7" s="43"/>
    </row>
    <row r="8" spans="1:24" s="79" customFormat="1" ht="20.100000000000001" customHeight="1">
      <c r="A8" s="78"/>
      <c r="B8" s="78"/>
      <c r="C8" s="78"/>
      <c r="D8" s="85"/>
      <c r="E8" s="77"/>
      <c r="F8" s="77"/>
      <c r="G8" s="78" t="s">
        <v>19</v>
      </c>
      <c r="H8" s="78" t="s">
        <v>20</v>
      </c>
      <c r="I8" s="78" t="s">
        <v>150</v>
      </c>
      <c r="J8" s="78"/>
      <c r="K8" s="78"/>
      <c r="M8" s="80"/>
      <c r="N8" s="80">
        <f>180/30</f>
        <v>6</v>
      </c>
      <c r="O8" s="80"/>
      <c r="P8" s="80"/>
      <c r="Q8" s="80"/>
      <c r="R8" s="80"/>
      <c r="S8" s="80"/>
      <c r="T8" s="80"/>
      <c r="U8" s="80"/>
      <c r="V8" s="80"/>
    </row>
    <row r="9" spans="1:24" s="48" customFormat="1" ht="30">
      <c r="A9" s="45">
        <v>1</v>
      </c>
      <c r="B9" s="104" t="s">
        <v>23</v>
      </c>
      <c r="C9" s="102" t="s">
        <v>35</v>
      </c>
      <c r="D9" s="112"/>
      <c r="E9" s="113"/>
      <c r="F9" s="113"/>
      <c r="G9" s="105" t="s">
        <v>205</v>
      </c>
      <c r="H9" s="103">
        <v>15000000</v>
      </c>
      <c r="I9" s="103">
        <f>H9*12/52*1.2</f>
        <v>4153846.1538461535</v>
      </c>
      <c r="J9" s="142">
        <v>4</v>
      </c>
      <c r="K9" s="145">
        <f>J9*I9</f>
        <v>16615384.615384614</v>
      </c>
      <c r="L9" s="47"/>
      <c r="M9" s="44">
        <f>180/4</f>
        <v>45</v>
      </c>
      <c r="N9" s="44"/>
      <c r="O9" s="44"/>
      <c r="P9" s="44"/>
      <c r="Q9" s="44"/>
      <c r="R9" s="44"/>
      <c r="S9" s="44"/>
      <c r="T9" s="44"/>
      <c r="U9" s="44"/>
      <c r="V9" s="44"/>
    </row>
    <row r="10" spans="1:24" s="48" customFormat="1" ht="30">
      <c r="A10" s="45">
        <v>2</v>
      </c>
      <c r="B10" s="114" t="s">
        <v>24</v>
      </c>
      <c r="C10" s="115" t="s">
        <v>94</v>
      </c>
      <c r="D10" s="88"/>
      <c r="E10" s="46"/>
      <c r="F10" s="46"/>
      <c r="G10" s="116" t="s">
        <v>149</v>
      </c>
      <c r="H10" s="117">
        <v>13000000</v>
      </c>
      <c r="I10" s="117">
        <f t="shared" ref="I10:I13" si="0">H10*12/52*1.2</f>
        <v>3600000</v>
      </c>
      <c r="J10" s="143">
        <v>4</v>
      </c>
      <c r="K10" s="117">
        <f>I10*J10</f>
        <v>14400000</v>
      </c>
      <c r="L10" s="47"/>
      <c r="M10" s="44"/>
      <c r="N10" s="44"/>
      <c r="O10" s="44"/>
      <c r="P10" s="44"/>
      <c r="Q10" s="44"/>
      <c r="R10" s="44"/>
      <c r="S10" s="44"/>
      <c r="T10" s="44"/>
      <c r="U10" s="44"/>
      <c r="V10" s="44"/>
    </row>
    <row r="11" spans="1:24" s="48" customFormat="1" ht="30">
      <c r="A11" s="45">
        <v>3</v>
      </c>
      <c r="B11" s="114" t="s">
        <v>33</v>
      </c>
      <c r="C11" s="115" t="s">
        <v>95</v>
      </c>
      <c r="D11" s="88"/>
      <c r="E11" s="46"/>
      <c r="F11" s="46"/>
      <c r="G11" s="116" t="s">
        <v>149</v>
      </c>
      <c r="H11" s="117">
        <v>12000000</v>
      </c>
      <c r="I11" s="117">
        <f t="shared" si="0"/>
        <v>3323076.9230769225</v>
      </c>
      <c r="J11" s="143">
        <v>3</v>
      </c>
      <c r="K11" s="117">
        <f t="shared" ref="K11:K13" si="1">I11*J11</f>
        <v>9969230.7692307681</v>
      </c>
      <c r="L11" s="47"/>
      <c r="M11" s="44"/>
      <c r="N11" s="44"/>
      <c r="O11" s="44"/>
      <c r="P11" s="44"/>
      <c r="Q11" s="44"/>
      <c r="R11" s="44"/>
      <c r="S11" s="44"/>
      <c r="T11" s="44"/>
      <c r="U11" s="44"/>
      <c r="V11" s="44"/>
    </row>
    <row r="12" spans="1:24" s="48" customFormat="1" ht="30">
      <c r="A12" s="45">
        <v>4</v>
      </c>
      <c r="B12" s="114" t="s">
        <v>34</v>
      </c>
      <c r="C12" s="115" t="s">
        <v>96</v>
      </c>
      <c r="D12" s="88"/>
      <c r="E12" s="46"/>
      <c r="F12" s="46"/>
      <c r="G12" s="116" t="s">
        <v>149</v>
      </c>
      <c r="H12" s="117">
        <v>12000000</v>
      </c>
      <c r="I12" s="117">
        <f t="shared" si="0"/>
        <v>3323076.9230769225</v>
      </c>
      <c r="J12" s="143">
        <v>2</v>
      </c>
      <c r="K12" s="117">
        <f t="shared" si="1"/>
        <v>6646153.8461538451</v>
      </c>
      <c r="L12" s="47"/>
      <c r="M12" s="44"/>
      <c r="N12" s="44"/>
      <c r="O12" s="44"/>
      <c r="P12" s="44"/>
      <c r="Q12" s="44"/>
      <c r="R12" s="44"/>
      <c r="S12" s="44"/>
      <c r="T12" s="44"/>
      <c r="U12" s="44"/>
      <c r="V12" s="44"/>
    </row>
    <row r="13" spans="1:24" s="48" customFormat="1" ht="45">
      <c r="A13" s="45">
        <v>5</v>
      </c>
      <c r="B13" s="114" t="s">
        <v>38</v>
      </c>
      <c r="C13" s="115" t="s">
        <v>97</v>
      </c>
      <c r="D13" s="88"/>
      <c r="E13" s="46"/>
      <c r="F13" s="46"/>
      <c r="G13" s="116" t="s">
        <v>149</v>
      </c>
      <c r="H13" s="117">
        <v>12000000</v>
      </c>
      <c r="I13" s="117">
        <f t="shared" si="0"/>
        <v>3323076.9230769225</v>
      </c>
      <c r="J13" s="143">
        <v>2</v>
      </c>
      <c r="K13" s="117">
        <f t="shared" si="1"/>
        <v>6646153.8461538451</v>
      </c>
      <c r="L13" s="47"/>
      <c r="M13" s="44"/>
      <c r="N13" s="44"/>
      <c r="O13" s="44"/>
      <c r="P13" s="44"/>
      <c r="Q13" s="44"/>
      <c r="R13" s="44"/>
      <c r="S13" s="44"/>
      <c r="T13" s="44"/>
      <c r="U13" s="44"/>
      <c r="V13" s="44"/>
    </row>
    <row r="14" spans="1:24" s="37" customFormat="1" ht="14.25">
      <c r="A14" s="96"/>
      <c r="B14" s="97"/>
      <c r="C14" s="97" t="s">
        <v>1</v>
      </c>
      <c r="D14" s="98"/>
      <c r="E14" s="99"/>
      <c r="F14" s="99"/>
      <c r="G14" s="75"/>
      <c r="H14" s="75"/>
      <c r="I14" s="75"/>
      <c r="J14" s="144">
        <f>SUM(J9:J13)</f>
        <v>15</v>
      </c>
      <c r="K14" s="100">
        <f>SUM(K9:K13)</f>
        <v>54276923.07692308</v>
      </c>
      <c r="M14" s="50"/>
      <c r="N14" s="50"/>
      <c r="O14" s="50"/>
      <c r="P14" s="50"/>
      <c r="Q14" s="50"/>
      <c r="R14" s="50"/>
      <c r="S14" s="50"/>
      <c r="T14" s="50"/>
      <c r="U14" s="50"/>
      <c r="V14" s="50"/>
      <c r="W14" s="51"/>
      <c r="X14" s="51"/>
    </row>
    <row r="15" spans="1:24" s="32" customFormat="1" ht="20.100000000000001" customHeight="1">
      <c r="A15" s="52"/>
      <c r="B15" s="53"/>
      <c r="D15" s="89"/>
      <c r="E15" s="73"/>
      <c r="F15" s="73"/>
      <c r="G15" s="54"/>
      <c r="H15" s="54"/>
      <c r="I15" s="54"/>
      <c r="J15" s="94"/>
      <c r="K15" s="55"/>
      <c r="M15" s="31"/>
      <c r="N15" s="31"/>
      <c r="O15" s="31"/>
      <c r="P15" s="31"/>
      <c r="Q15" s="31"/>
      <c r="R15" s="31"/>
      <c r="S15" s="31"/>
      <c r="T15" s="31"/>
      <c r="U15" s="31"/>
      <c r="V15" s="31"/>
    </row>
    <row r="16" spans="1:24" s="32" customFormat="1" ht="20.100000000000001" customHeight="1">
      <c r="A16" s="52"/>
      <c r="B16" s="53"/>
      <c r="C16" s="54"/>
      <c r="D16" s="89"/>
      <c r="E16" s="56"/>
      <c r="F16" s="56"/>
      <c r="G16" s="54"/>
      <c r="H16" s="54"/>
      <c r="I16" s="54"/>
      <c r="J16" s="94"/>
      <c r="K16" s="55"/>
      <c r="M16" s="31"/>
      <c r="N16" s="31"/>
      <c r="O16" s="31"/>
      <c r="P16" s="31"/>
      <c r="Q16" s="31"/>
      <c r="R16" s="31"/>
      <c r="S16" s="31"/>
      <c r="T16" s="31"/>
      <c r="U16" s="31"/>
      <c r="V16" s="31"/>
    </row>
    <row r="17" spans="1:22" s="32" customFormat="1" ht="18.75" customHeight="1">
      <c r="A17" s="52"/>
      <c r="B17" s="53"/>
      <c r="C17" s="54"/>
      <c r="D17" s="89"/>
      <c r="E17" s="56"/>
      <c r="F17" s="56"/>
      <c r="G17" s="54"/>
      <c r="H17" s="54"/>
      <c r="I17" s="54"/>
      <c r="J17" s="94"/>
      <c r="K17" s="55"/>
      <c r="M17" s="31"/>
      <c r="N17" s="31"/>
      <c r="O17" s="31"/>
      <c r="P17" s="31"/>
      <c r="Q17" s="31"/>
      <c r="R17" s="31"/>
      <c r="S17" s="31"/>
      <c r="T17" s="31"/>
      <c r="U17" s="31"/>
      <c r="V17" s="31"/>
    </row>
    <row r="18" spans="1:22" s="32" customFormat="1" ht="18.75" customHeight="1">
      <c r="A18" s="52"/>
      <c r="B18" s="53"/>
      <c r="C18" s="54"/>
      <c r="D18" s="89"/>
      <c r="E18" s="56"/>
      <c r="F18" s="56"/>
      <c r="G18" s="54"/>
      <c r="H18" s="54"/>
      <c r="I18" s="54"/>
      <c r="J18" s="94"/>
      <c r="K18" s="55"/>
      <c r="M18" s="31"/>
      <c r="N18" s="31"/>
      <c r="O18" s="31"/>
      <c r="P18" s="31"/>
      <c r="Q18" s="31"/>
      <c r="R18" s="31"/>
      <c r="S18" s="31"/>
      <c r="T18" s="31"/>
      <c r="U18" s="31"/>
      <c r="V18" s="31"/>
    </row>
    <row r="19" spans="1:22" s="32" customFormat="1" ht="18.75" customHeight="1">
      <c r="A19" s="52"/>
      <c r="B19" s="53"/>
      <c r="C19" s="54"/>
      <c r="D19" s="89"/>
      <c r="E19" s="56"/>
      <c r="F19" s="56"/>
      <c r="G19" s="54"/>
      <c r="H19" s="54"/>
      <c r="I19" s="54"/>
      <c r="J19" s="94"/>
      <c r="K19" s="55"/>
      <c r="M19" s="31"/>
      <c r="N19" s="31"/>
      <c r="O19" s="31"/>
      <c r="P19" s="31"/>
      <c r="Q19" s="31"/>
      <c r="R19" s="31"/>
      <c r="S19" s="31"/>
      <c r="T19" s="31"/>
      <c r="U19" s="31"/>
      <c r="V19" s="31"/>
    </row>
    <row r="20" spans="1:22" s="32" customFormat="1" ht="26.25" customHeight="1">
      <c r="A20" s="52"/>
      <c r="B20" s="53"/>
      <c r="C20" s="54"/>
      <c r="D20" s="89"/>
      <c r="E20" s="56"/>
      <c r="F20" s="56"/>
      <c r="G20" s="54"/>
      <c r="H20" s="54"/>
      <c r="I20" s="54"/>
      <c r="J20" s="94"/>
      <c r="K20" s="55"/>
      <c r="M20" s="31"/>
      <c r="N20" s="31"/>
      <c r="O20" s="31"/>
      <c r="P20" s="31"/>
      <c r="Q20" s="31"/>
      <c r="R20" s="31"/>
      <c r="S20" s="31"/>
      <c r="T20" s="31"/>
      <c r="U20" s="31"/>
      <c r="V20" s="31"/>
    </row>
    <row r="21" spans="1:22" s="32" customFormat="1" ht="18.75" customHeight="1">
      <c r="A21" s="52"/>
      <c r="B21" s="53"/>
      <c r="C21" s="54"/>
      <c r="D21" s="89"/>
      <c r="E21" s="56"/>
      <c r="F21" s="56"/>
      <c r="G21" s="54"/>
      <c r="H21" s="54"/>
      <c r="I21" s="54"/>
      <c r="J21" s="94"/>
      <c r="K21" s="55"/>
      <c r="M21" s="31"/>
      <c r="N21" s="31"/>
      <c r="O21" s="31"/>
      <c r="P21" s="31"/>
      <c r="Q21" s="31"/>
      <c r="R21" s="31"/>
      <c r="S21" s="31"/>
      <c r="T21" s="31"/>
      <c r="U21" s="31"/>
      <c r="V21" s="31"/>
    </row>
    <row r="22" spans="1:22" s="32" customFormat="1" ht="18.75" customHeight="1">
      <c r="A22" s="52"/>
      <c r="B22" s="53"/>
      <c r="C22" s="54"/>
      <c r="D22" s="89"/>
      <c r="E22" s="56"/>
      <c r="F22" s="56"/>
      <c r="G22" s="54"/>
      <c r="H22" s="54"/>
      <c r="I22" s="54"/>
      <c r="J22" s="94"/>
      <c r="K22" s="55"/>
      <c r="M22" s="31"/>
      <c r="N22" s="31"/>
      <c r="O22" s="31"/>
      <c r="P22" s="31"/>
      <c r="Q22" s="31"/>
      <c r="R22" s="31"/>
      <c r="S22" s="31"/>
      <c r="T22" s="31"/>
      <c r="U22" s="31"/>
      <c r="V22" s="31"/>
    </row>
    <row r="23" spans="1:22" s="32" customFormat="1" ht="18.75" customHeight="1">
      <c r="A23" s="52"/>
      <c r="B23" s="53"/>
      <c r="C23" s="57"/>
      <c r="D23" s="90"/>
      <c r="E23" s="58"/>
      <c r="F23" s="58"/>
      <c r="G23" s="54"/>
      <c r="H23" s="54"/>
      <c r="I23" s="54"/>
      <c r="J23" s="94"/>
      <c r="K23" s="55"/>
      <c r="M23" s="31"/>
      <c r="N23" s="31"/>
      <c r="O23" s="31"/>
      <c r="P23" s="31"/>
      <c r="Q23" s="31"/>
      <c r="R23" s="31"/>
      <c r="S23" s="31"/>
      <c r="T23" s="31"/>
      <c r="U23" s="31"/>
      <c r="V23" s="31"/>
    </row>
    <row r="24" spans="1:22" s="32" customFormat="1" ht="18.75" customHeight="1">
      <c r="A24" s="52"/>
      <c r="B24" s="53"/>
      <c r="C24" s="54"/>
      <c r="D24" s="89"/>
      <c r="E24" s="56"/>
      <c r="F24" s="56"/>
      <c r="G24" s="54"/>
      <c r="H24" s="54"/>
      <c r="I24" s="54"/>
      <c r="J24" s="94"/>
      <c r="K24" s="55"/>
      <c r="M24" s="31"/>
      <c r="N24" s="31"/>
      <c r="O24" s="31"/>
      <c r="P24" s="31"/>
      <c r="Q24" s="31"/>
      <c r="R24" s="31"/>
      <c r="S24" s="31"/>
      <c r="T24" s="31"/>
      <c r="U24" s="31"/>
      <c r="V24" s="31"/>
    </row>
    <row r="25" spans="1:22" s="32" customFormat="1" ht="18.75" customHeight="1">
      <c r="A25" s="52"/>
      <c r="B25" s="53"/>
      <c r="C25" s="57"/>
      <c r="D25" s="90"/>
      <c r="E25" s="58"/>
      <c r="F25" s="58"/>
      <c r="G25" s="54"/>
      <c r="H25" s="54"/>
      <c r="I25" s="54"/>
      <c r="J25" s="94"/>
      <c r="K25" s="55"/>
      <c r="M25" s="31"/>
      <c r="N25" s="31"/>
      <c r="O25" s="31"/>
      <c r="P25" s="31"/>
      <c r="Q25" s="31"/>
      <c r="R25" s="31"/>
      <c r="S25" s="31"/>
      <c r="T25" s="31"/>
      <c r="U25" s="31"/>
      <c r="V25" s="31"/>
    </row>
    <row r="26" spans="1:22" s="32" customFormat="1" ht="18.75" customHeight="1">
      <c r="A26" s="52"/>
      <c r="B26" s="54"/>
      <c r="C26" s="54"/>
      <c r="D26" s="89"/>
      <c r="E26" s="56"/>
      <c r="F26" s="56"/>
      <c r="G26" s="54"/>
      <c r="H26" s="54"/>
      <c r="I26" s="54"/>
      <c r="J26" s="94"/>
      <c r="K26" s="55"/>
      <c r="M26" s="31"/>
      <c r="N26" s="31"/>
      <c r="O26" s="31"/>
      <c r="P26" s="31"/>
      <c r="Q26" s="31"/>
      <c r="R26" s="31"/>
      <c r="S26" s="31"/>
      <c r="T26" s="31"/>
      <c r="U26" s="31"/>
      <c r="V26" s="31"/>
    </row>
    <row r="27" spans="1:22" s="33" customFormat="1" ht="15" customHeight="1">
      <c r="C27" s="34"/>
      <c r="D27" s="91"/>
      <c r="E27" s="59"/>
      <c r="F27" s="59"/>
      <c r="G27" s="34"/>
      <c r="H27" s="34"/>
      <c r="I27" s="34"/>
      <c r="J27" s="94"/>
      <c r="K27" s="35"/>
      <c r="M27" s="36"/>
      <c r="N27" s="36"/>
      <c r="O27" s="36"/>
      <c r="P27" s="36"/>
      <c r="Q27" s="36"/>
      <c r="R27" s="36"/>
      <c r="S27" s="36"/>
      <c r="T27" s="36"/>
      <c r="U27" s="36"/>
      <c r="V27" s="36"/>
    </row>
    <row r="28" spans="1:22" s="33" customFormat="1" ht="15" customHeight="1">
      <c r="C28" s="34"/>
      <c r="D28" s="91"/>
      <c r="E28" s="59"/>
      <c r="F28" s="59"/>
      <c r="G28" s="34"/>
      <c r="H28" s="34"/>
      <c r="I28" s="34"/>
      <c r="J28" s="94"/>
      <c r="K28" s="35"/>
      <c r="M28" s="36"/>
      <c r="N28" s="36"/>
      <c r="O28" s="36"/>
      <c r="P28" s="36"/>
      <c r="Q28" s="36"/>
      <c r="R28" s="36"/>
      <c r="S28" s="36"/>
      <c r="T28" s="36"/>
      <c r="U28" s="36"/>
      <c r="V28" s="36"/>
    </row>
    <row r="29" spans="1:22" s="33" customFormat="1" ht="15" customHeight="1">
      <c r="C29" s="34"/>
      <c r="D29" s="91"/>
      <c r="E29" s="59"/>
      <c r="F29" s="59"/>
      <c r="G29" s="34"/>
      <c r="H29" s="34"/>
      <c r="I29" s="34"/>
      <c r="J29" s="94"/>
      <c r="K29" s="35"/>
      <c r="M29" s="36"/>
      <c r="N29" s="36"/>
      <c r="O29" s="36"/>
      <c r="P29" s="36"/>
      <c r="Q29" s="36"/>
      <c r="R29" s="36"/>
      <c r="S29" s="36"/>
      <c r="T29" s="36"/>
      <c r="U29" s="36"/>
      <c r="V29" s="36"/>
    </row>
    <row r="30" spans="1:22" s="33" customFormat="1" ht="15" customHeight="1">
      <c r="C30" s="34"/>
      <c r="D30" s="91"/>
      <c r="E30" s="59"/>
      <c r="F30" s="59"/>
      <c r="G30" s="34"/>
      <c r="H30" s="34"/>
      <c r="I30" s="34"/>
      <c r="J30" s="94"/>
      <c r="K30" s="35"/>
      <c r="M30" s="36"/>
      <c r="N30" s="36"/>
      <c r="O30" s="36"/>
      <c r="P30" s="36"/>
      <c r="Q30" s="36"/>
      <c r="R30" s="36"/>
      <c r="S30" s="36"/>
      <c r="T30" s="36"/>
      <c r="U30" s="36"/>
      <c r="V30" s="36"/>
    </row>
    <row r="31" spans="1:22" s="33" customFormat="1" ht="15" customHeight="1">
      <c r="C31" s="34"/>
      <c r="D31" s="91"/>
      <c r="E31" s="59"/>
      <c r="F31" s="59"/>
      <c r="G31" s="34"/>
      <c r="H31" s="34"/>
      <c r="I31" s="34"/>
      <c r="J31" s="94"/>
      <c r="K31" s="35"/>
      <c r="M31" s="36"/>
      <c r="N31" s="36"/>
      <c r="O31" s="36"/>
      <c r="P31" s="36"/>
      <c r="Q31" s="36"/>
      <c r="R31" s="36"/>
      <c r="S31" s="36"/>
      <c r="T31" s="36"/>
      <c r="U31" s="36"/>
      <c r="V31" s="36"/>
    </row>
    <row r="32" spans="1:22" s="33" customFormat="1" ht="15" customHeight="1">
      <c r="C32" s="34"/>
      <c r="D32" s="91"/>
      <c r="E32" s="59"/>
      <c r="F32" s="59"/>
      <c r="G32" s="34"/>
      <c r="H32" s="34"/>
      <c r="I32" s="34"/>
      <c r="J32" s="94"/>
      <c r="K32" s="35"/>
      <c r="M32" s="36"/>
      <c r="N32" s="36"/>
      <c r="O32" s="36"/>
      <c r="P32" s="36"/>
      <c r="Q32" s="36"/>
      <c r="R32" s="36"/>
      <c r="S32" s="36"/>
      <c r="T32" s="36"/>
      <c r="U32" s="36"/>
      <c r="V32" s="36"/>
    </row>
    <row r="33" spans="3:22" s="33" customFormat="1" ht="15" customHeight="1">
      <c r="C33" s="34"/>
      <c r="D33" s="91"/>
      <c r="E33" s="59"/>
      <c r="F33" s="59"/>
      <c r="G33" s="34"/>
      <c r="H33" s="34"/>
      <c r="I33" s="34"/>
      <c r="J33" s="94"/>
      <c r="K33" s="35"/>
      <c r="M33" s="36"/>
      <c r="N33" s="36"/>
      <c r="O33" s="36"/>
      <c r="P33" s="36"/>
      <c r="Q33" s="36"/>
      <c r="R33" s="36"/>
      <c r="S33" s="36"/>
      <c r="T33" s="36"/>
      <c r="U33" s="36"/>
      <c r="V33" s="36"/>
    </row>
    <row r="34" spans="3:22" s="33" customFormat="1" ht="15" customHeight="1">
      <c r="C34" s="34"/>
      <c r="D34" s="91"/>
      <c r="E34" s="59"/>
      <c r="F34" s="59"/>
      <c r="G34" s="34"/>
      <c r="H34" s="34"/>
      <c r="I34" s="34"/>
      <c r="J34" s="94"/>
      <c r="K34" s="35"/>
      <c r="M34" s="36"/>
      <c r="N34" s="36"/>
      <c r="O34" s="36"/>
      <c r="P34" s="36"/>
      <c r="Q34" s="36"/>
      <c r="R34" s="36"/>
      <c r="S34" s="36"/>
      <c r="T34" s="36"/>
      <c r="U34" s="36"/>
      <c r="V34" s="36"/>
    </row>
    <row r="35" spans="3:22" s="33" customFormat="1" ht="15" customHeight="1">
      <c r="C35" s="34"/>
      <c r="D35" s="91"/>
      <c r="E35" s="59"/>
      <c r="F35" s="59"/>
      <c r="G35" s="34"/>
      <c r="H35" s="34"/>
      <c r="I35" s="34"/>
      <c r="J35" s="94"/>
      <c r="K35" s="35"/>
      <c r="M35" s="36"/>
      <c r="N35" s="36"/>
      <c r="O35" s="36"/>
      <c r="P35" s="36"/>
      <c r="Q35" s="36"/>
      <c r="R35" s="36"/>
      <c r="S35" s="36"/>
      <c r="T35" s="36"/>
      <c r="U35" s="36"/>
      <c r="V35" s="36"/>
    </row>
    <row r="36" spans="3:22" s="33" customFormat="1" ht="15" customHeight="1">
      <c r="C36" s="34"/>
      <c r="D36" s="91"/>
      <c r="E36" s="59"/>
      <c r="F36" s="59"/>
      <c r="G36" s="34"/>
      <c r="H36" s="34"/>
      <c r="I36" s="34"/>
      <c r="J36" s="94"/>
      <c r="K36" s="35"/>
      <c r="M36" s="36"/>
      <c r="N36" s="36"/>
      <c r="O36" s="36"/>
      <c r="P36" s="36"/>
      <c r="Q36" s="36"/>
      <c r="R36" s="36"/>
      <c r="S36" s="36"/>
      <c r="T36" s="36"/>
      <c r="U36" s="36"/>
      <c r="V36" s="36"/>
    </row>
    <row r="37" spans="3:22" s="33" customFormat="1" ht="15" customHeight="1">
      <c r="C37" s="34"/>
      <c r="D37" s="91"/>
      <c r="E37" s="59"/>
      <c r="F37" s="59"/>
      <c r="G37" s="34"/>
      <c r="H37" s="34"/>
      <c r="I37" s="34"/>
      <c r="J37" s="94"/>
      <c r="K37" s="35"/>
      <c r="M37" s="36"/>
      <c r="N37" s="36"/>
      <c r="O37" s="36"/>
      <c r="P37" s="36"/>
      <c r="Q37" s="36"/>
      <c r="R37" s="36"/>
      <c r="S37" s="36"/>
      <c r="T37" s="36"/>
      <c r="U37" s="36"/>
      <c r="V37" s="36"/>
    </row>
    <row r="38" spans="3:22" s="33" customFormat="1" ht="15" customHeight="1">
      <c r="C38" s="34"/>
      <c r="D38" s="91"/>
      <c r="E38" s="59"/>
      <c r="F38" s="59"/>
      <c r="G38" s="34"/>
      <c r="H38" s="34"/>
      <c r="I38" s="34"/>
      <c r="J38" s="94"/>
      <c r="K38" s="35"/>
      <c r="M38" s="36"/>
      <c r="N38" s="36"/>
      <c r="O38" s="36"/>
      <c r="P38" s="36"/>
      <c r="Q38" s="36"/>
      <c r="R38" s="36"/>
      <c r="S38" s="36"/>
      <c r="T38" s="36"/>
      <c r="U38" s="36"/>
      <c r="V38" s="36"/>
    </row>
    <row r="39" spans="3:22" s="33" customFormat="1" ht="15" customHeight="1">
      <c r="C39" s="34"/>
      <c r="D39" s="91"/>
      <c r="E39" s="59"/>
      <c r="F39" s="59"/>
      <c r="G39" s="34"/>
      <c r="H39" s="34"/>
      <c r="I39" s="34"/>
      <c r="J39" s="94"/>
      <c r="K39" s="35"/>
      <c r="M39" s="36"/>
      <c r="N39" s="36"/>
      <c r="O39" s="36"/>
      <c r="P39" s="36"/>
      <c r="Q39" s="36"/>
      <c r="R39" s="36"/>
      <c r="S39" s="36"/>
      <c r="T39" s="36"/>
      <c r="U39" s="36"/>
      <c r="V39" s="36"/>
    </row>
    <row r="40" spans="3:22" s="33" customFormat="1" ht="15" customHeight="1">
      <c r="C40" s="34"/>
      <c r="D40" s="91"/>
      <c r="E40" s="59"/>
      <c r="F40" s="59"/>
      <c r="G40" s="34"/>
      <c r="H40" s="34"/>
      <c r="I40" s="34"/>
      <c r="J40" s="94"/>
      <c r="K40" s="35"/>
      <c r="M40" s="36"/>
      <c r="N40" s="36"/>
      <c r="O40" s="36"/>
      <c r="P40" s="36"/>
      <c r="Q40" s="36"/>
      <c r="R40" s="36"/>
      <c r="S40" s="36"/>
      <c r="T40" s="36"/>
      <c r="U40" s="36"/>
      <c r="V40" s="36"/>
    </row>
    <row r="41" spans="3:22" ht="12">
      <c r="J41" s="66"/>
      <c r="K41" s="18"/>
    </row>
    <row r="42" spans="3:22" ht="12">
      <c r="J42" s="66"/>
      <c r="K42" s="18"/>
    </row>
    <row r="43" spans="3:22" ht="12">
      <c r="J43" s="66"/>
      <c r="K43" s="18"/>
    </row>
    <row r="44" spans="3:22" ht="12">
      <c r="J44" s="66"/>
      <c r="K44" s="18"/>
    </row>
    <row r="45" spans="3:22" ht="12">
      <c r="J45" s="66"/>
      <c r="K45" s="18"/>
    </row>
    <row r="46" spans="3:22" ht="12">
      <c r="J46" s="66"/>
      <c r="K46" s="18"/>
    </row>
    <row r="47" spans="3:22" ht="12">
      <c r="J47" s="95"/>
      <c r="K47" s="18"/>
    </row>
    <row r="48" spans="3:22" ht="12">
      <c r="J48" s="95"/>
      <c r="K48" s="18"/>
    </row>
    <row r="49" spans="10:11" ht="12">
      <c r="J49" s="95"/>
      <c r="K49" s="18"/>
    </row>
    <row r="50" spans="10:11" ht="12">
      <c r="J50" s="95"/>
      <c r="K50" s="18"/>
    </row>
    <row r="51" spans="10:11" ht="12">
      <c r="J51" s="95"/>
      <c r="K51" s="18"/>
    </row>
    <row r="52" spans="10:11" ht="12">
      <c r="J52" s="95"/>
      <c r="K52" s="18"/>
    </row>
    <row r="53" spans="10:11" ht="12">
      <c r="J53" s="95"/>
      <c r="K53" s="18"/>
    </row>
    <row r="54" spans="10:11" ht="12">
      <c r="J54" s="95"/>
      <c r="K54" s="18"/>
    </row>
    <row r="55" spans="10:11" ht="12">
      <c r="J55" s="95"/>
      <c r="K55" s="18"/>
    </row>
    <row r="56" spans="10:11" ht="12">
      <c r="J56" s="95"/>
      <c r="K56" s="18"/>
    </row>
    <row r="57" spans="10:11" ht="12">
      <c r="J57" s="95"/>
      <c r="K57" s="18"/>
    </row>
    <row r="58" spans="10:11" ht="12">
      <c r="J58" s="95"/>
      <c r="K58" s="18"/>
    </row>
    <row r="59" spans="10:11" ht="12">
      <c r="J59" s="95"/>
      <c r="K59" s="18"/>
    </row>
    <row r="60" spans="10:11" ht="12">
      <c r="J60" s="95"/>
      <c r="K60" s="18"/>
    </row>
    <row r="61" spans="10:11" ht="12">
      <c r="J61" s="95"/>
      <c r="K61" s="18"/>
    </row>
    <row r="62" spans="10:11" ht="12">
      <c r="J62" s="95"/>
      <c r="K62" s="18"/>
    </row>
    <row r="63" spans="10:11" ht="12">
      <c r="J63" s="95"/>
      <c r="K63" s="18"/>
    </row>
    <row r="64" spans="10:11" ht="12">
      <c r="J64" s="95"/>
      <c r="K64" s="18"/>
    </row>
    <row r="65" spans="10:11" ht="12">
      <c r="J65" s="95"/>
      <c r="K65" s="18"/>
    </row>
    <row r="66" spans="10:11" ht="12">
      <c r="J66" s="95"/>
      <c r="K66" s="18"/>
    </row>
    <row r="67" spans="10:11" ht="12">
      <c r="J67" s="95"/>
      <c r="K67" s="18"/>
    </row>
    <row r="68" spans="10:11" ht="12">
      <c r="J68" s="95"/>
      <c r="K68" s="18"/>
    </row>
    <row r="69" spans="10:11" ht="12">
      <c r="J69" s="95"/>
      <c r="K69" s="18"/>
    </row>
    <row r="70" spans="10:11" ht="12">
      <c r="J70" s="95"/>
      <c r="K70" s="18"/>
    </row>
    <row r="71" spans="10:11" ht="12">
      <c r="J71" s="95"/>
      <c r="K71" s="18"/>
    </row>
    <row r="72" spans="10:11" ht="12">
      <c r="J72" s="95"/>
      <c r="K72" s="18"/>
    </row>
    <row r="73" spans="10:11" ht="12">
      <c r="J73" s="95"/>
      <c r="K73" s="18"/>
    </row>
    <row r="74" spans="10:11" ht="12">
      <c r="J74" s="95"/>
      <c r="K74" s="18"/>
    </row>
    <row r="75" spans="10:11" ht="12">
      <c r="J75" s="95"/>
      <c r="K75" s="18"/>
    </row>
    <row r="76" spans="10:11" ht="12">
      <c r="J76" s="95"/>
      <c r="K76" s="18"/>
    </row>
    <row r="77" spans="10:11" ht="12">
      <c r="J77" s="95"/>
      <c r="K77" s="18"/>
    </row>
    <row r="78" spans="10:11" ht="12">
      <c r="J78" s="95"/>
      <c r="K78" s="18"/>
    </row>
    <row r="79" spans="10:11" ht="12">
      <c r="J79" s="95"/>
      <c r="K79" s="18"/>
    </row>
    <row r="80" spans="10:11" ht="12">
      <c r="J80" s="95"/>
      <c r="K80" s="18"/>
    </row>
    <row r="81" spans="10:11" ht="12">
      <c r="J81" s="95"/>
      <c r="K81" s="18"/>
    </row>
    <row r="82" spans="10:11" ht="12">
      <c r="J82" s="95"/>
      <c r="K82" s="18"/>
    </row>
    <row r="83" spans="10:11" ht="12">
      <c r="J83" s="95"/>
      <c r="K83" s="18"/>
    </row>
    <row r="84" spans="10:11" ht="12">
      <c r="J84" s="95"/>
      <c r="K84" s="18"/>
    </row>
    <row r="85" spans="10:11" ht="12">
      <c r="J85" s="95"/>
      <c r="K85" s="18"/>
    </row>
    <row r="86" spans="10:11" ht="12">
      <c r="J86" s="95"/>
      <c r="K86" s="18"/>
    </row>
    <row r="87" spans="10:11" ht="12">
      <c r="J87" s="95"/>
      <c r="K87" s="18"/>
    </row>
    <row r="88" spans="10:11" ht="12">
      <c r="J88" s="95"/>
      <c r="K88" s="18"/>
    </row>
    <row r="89" spans="10:11" ht="12">
      <c r="J89" s="95"/>
      <c r="K89" s="18"/>
    </row>
    <row r="90" spans="10:11" ht="12">
      <c r="J90" s="95"/>
      <c r="K90" s="18"/>
    </row>
    <row r="91" spans="10:11" ht="12">
      <c r="J91" s="95"/>
      <c r="K91" s="18"/>
    </row>
    <row r="92" spans="10:11" ht="12">
      <c r="J92" s="95"/>
      <c r="K92" s="18"/>
    </row>
    <row r="93" spans="10:11" ht="12">
      <c r="J93" s="95"/>
      <c r="K93" s="18"/>
    </row>
    <row r="94" spans="10:11" ht="12">
      <c r="J94" s="95"/>
      <c r="K94" s="18"/>
    </row>
    <row r="95" spans="10:11" ht="12">
      <c r="J95" s="95"/>
      <c r="K95" s="18"/>
    </row>
    <row r="96" spans="10:11" ht="12">
      <c r="J96" s="95"/>
      <c r="K96" s="18"/>
    </row>
    <row r="97" spans="10:11" ht="12">
      <c r="J97" s="95"/>
      <c r="K97" s="18"/>
    </row>
    <row r="98" spans="10:11" ht="12">
      <c r="J98" s="95"/>
      <c r="K98" s="18"/>
    </row>
    <row r="99" spans="10:11" ht="12">
      <c r="J99" s="95"/>
      <c r="K99" s="18"/>
    </row>
    <row r="100" spans="10:11" ht="12">
      <c r="J100" s="95"/>
      <c r="K100" s="18"/>
    </row>
    <row r="101" spans="10:11" ht="12">
      <c r="J101" s="95"/>
      <c r="K101" s="18"/>
    </row>
    <row r="102" spans="10:11" ht="12">
      <c r="J102" s="95"/>
      <c r="K102" s="18"/>
    </row>
    <row r="103" spans="10:11" ht="12">
      <c r="J103" s="95"/>
      <c r="K103" s="18"/>
    </row>
    <row r="104" spans="10:11" ht="12">
      <c r="J104" s="95"/>
      <c r="K104" s="18"/>
    </row>
    <row r="105" spans="10:11" ht="12">
      <c r="J105" s="95"/>
      <c r="K105" s="18"/>
    </row>
    <row r="106" spans="10:11" ht="12">
      <c r="J106" s="95"/>
      <c r="K106" s="18"/>
    </row>
    <row r="107" spans="10:11" ht="12">
      <c r="J107" s="95"/>
      <c r="K107" s="18"/>
    </row>
    <row r="108" spans="10:11" ht="12">
      <c r="J108" s="95"/>
      <c r="K108" s="18"/>
    </row>
    <row r="109" spans="10:11" ht="12">
      <c r="J109" s="95"/>
      <c r="K109" s="18"/>
    </row>
    <row r="110" spans="10:11" ht="12">
      <c r="J110" s="95"/>
      <c r="K110" s="18"/>
    </row>
    <row r="111" spans="10:11" ht="12">
      <c r="J111" s="95"/>
      <c r="K111" s="18"/>
    </row>
    <row r="112" spans="10:11" ht="12">
      <c r="J112" s="95"/>
      <c r="K112" s="18"/>
    </row>
    <row r="113" spans="10:11" ht="12">
      <c r="J113" s="95"/>
      <c r="K113" s="18"/>
    </row>
    <row r="114" spans="10:11" ht="12">
      <c r="J114" s="95"/>
      <c r="K114" s="18"/>
    </row>
    <row r="115" spans="10:11" ht="12">
      <c r="J115" s="95"/>
      <c r="K115" s="18"/>
    </row>
    <row r="116" spans="10:11" ht="12">
      <c r="J116" s="95"/>
      <c r="K116" s="18"/>
    </row>
    <row r="117" spans="10:11" ht="12">
      <c r="J117" s="95"/>
      <c r="K117" s="18"/>
    </row>
    <row r="118" spans="10:11" ht="12">
      <c r="J118" s="95"/>
      <c r="K118" s="18"/>
    </row>
    <row r="119" spans="10:11" ht="12">
      <c r="J119" s="95"/>
      <c r="K119" s="18"/>
    </row>
    <row r="120" spans="10:11" ht="12">
      <c r="J120" s="95"/>
      <c r="K120" s="18"/>
    </row>
    <row r="121" spans="10:11" ht="12">
      <c r="J121" s="95"/>
      <c r="K121" s="18"/>
    </row>
    <row r="122" spans="10:11" ht="12">
      <c r="J122" s="95"/>
      <c r="K122" s="18"/>
    </row>
    <row r="123" spans="10:11" ht="12">
      <c r="J123" s="95"/>
      <c r="K123" s="18"/>
    </row>
    <row r="124" spans="10:11" ht="12">
      <c r="J124" s="95"/>
      <c r="K124" s="18"/>
    </row>
    <row r="125" spans="10:11" ht="12">
      <c r="J125" s="95"/>
      <c r="K125" s="18"/>
    </row>
    <row r="126" spans="10:11" ht="12">
      <c r="J126" s="95"/>
      <c r="K126" s="18"/>
    </row>
    <row r="127" spans="10:11" ht="12">
      <c r="J127" s="95"/>
      <c r="K127" s="18"/>
    </row>
    <row r="128" spans="10:11" ht="12">
      <c r="J128" s="95"/>
      <c r="K128" s="18"/>
    </row>
    <row r="129" spans="10:11" ht="12">
      <c r="J129" s="95"/>
      <c r="K129" s="18"/>
    </row>
    <row r="130" spans="10:11" ht="12">
      <c r="J130" s="95"/>
      <c r="K130" s="18"/>
    </row>
    <row r="131" spans="10:11" ht="12">
      <c r="J131" s="95"/>
      <c r="K131" s="18"/>
    </row>
    <row r="132" spans="10:11" ht="12">
      <c r="J132" s="95"/>
      <c r="K132" s="18"/>
    </row>
    <row r="133" spans="10:11" ht="12">
      <c r="J133" s="95"/>
      <c r="K133" s="18"/>
    </row>
    <row r="134" spans="10:11" ht="12">
      <c r="J134" s="95"/>
      <c r="K134" s="18"/>
    </row>
    <row r="135" spans="10:11" ht="12">
      <c r="J135" s="95"/>
      <c r="K135" s="18"/>
    </row>
    <row r="136" spans="10:11" ht="12">
      <c r="J136" s="95"/>
      <c r="K136" s="18"/>
    </row>
    <row r="137" spans="10:11" ht="12">
      <c r="J137" s="95"/>
      <c r="K137" s="18"/>
    </row>
    <row r="138" spans="10:11" ht="12">
      <c r="J138" s="95"/>
      <c r="K138" s="18"/>
    </row>
    <row r="139" spans="10:11" ht="12">
      <c r="J139" s="95"/>
      <c r="K139" s="18"/>
    </row>
    <row r="140" spans="10:11" ht="12">
      <c r="J140" s="95"/>
      <c r="K140" s="18"/>
    </row>
    <row r="141" spans="10:11" ht="12">
      <c r="J141" s="95"/>
      <c r="K141" s="18"/>
    </row>
    <row r="142" spans="10:11" ht="12">
      <c r="J142" s="95"/>
      <c r="K142" s="18"/>
    </row>
    <row r="143" spans="10:11" ht="12">
      <c r="J143" s="95"/>
      <c r="K143" s="18"/>
    </row>
    <row r="144" spans="10:11" ht="12">
      <c r="J144" s="95"/>
      <c r="K144" s="18"/>
    </row>
    <row r="145" spans="10:11" ht="12">
      <c r="J145" s="95"/>
      <c r="K145" s="18"/>
    </row>
    <row r="146" spans="10:11" ht="12">
      <c r="J146" s="95"/>
      <c r="K146" s="18"/>
    </row>
    <row r="147" spans="10:11" ht="12">
      <c r="J147" s="95"/>
      <c r="K147" s="18"/>
    </row>
    <row r="148" spans="10:11" ht="12">
      <c r="J148" s="95"/>
      <c r="K148" s="18"/>
    </row>
    <row r="149" spans="10:11" ht="12">
      <c r="J149" s="95"/>
      <c r="K149" s="18"/>
    </row>
    <row r="150" spans="10:11" ht="12">
      <c r="J150" s="95"/>
      <c r="K150" s="18"/>
    </row>
    <row r="151" spans="10:11" ht="12">
      <c r="J151" s="95"/>
      <c r="K151" s="18"/>
    </row>
    <row r="152" spans="10:11" ht="12">
      <c r="J152" s="95"/>
      <c r="K152" s="18"/>
    </row>
    <row r="153" spans="10:11" ht="12">
      <c r="J153" s="95"/>
      <c r="K153" s="18"/>
    </row>
    <row r="154" spans="10:11" ht="12">
      <c r="J154" s="95"/>
      <c r="K154" s="18"/>
    </row>
    <row r="155" spans="10:11" ht="12">
      <c r="J155" s="95"/>
      <c r="K155" s="18"/>
    </row>
    <row r="156" spans="10:11" ht="12">
      <c r="J156" s="95"/>
      <c r="K156" s="18"/>
    </row>
    <row r="157" spans="10:11" ht="12">
      <c r="J157" s="95"/>
      <c r="K157" s="18"/>
    </row>
    <row r="158" spans="10:11" ht="12">
      <c r="J158" s="95"/>
      <c r="K158" s="18"/>
    </row>
    <row r="159" spans="10:11" ht="12">
      <c r="J159" s="95"/>
      <c r="K159" s="18"/>
    </row>
    <row r="160" spans="10:11" ht="12">
      <c r="J160" s="95"/>
      <c r="K160" s="18"/>
    </row>
    <row r="161" spans="10:11" ht="12">
      <c r="J161" s="95"/>
      <c r="K161" s="18"/>
    </row>
    <row r="162" spans="10:11" ht="12">
      <c r="J162" s="95"/>
      <c r="K162" s="18"/>
    </row>
    <row r="163" spans="10:11" ht="12">
      <c r="J163" s="95"/>
      <c r="K163" s="18"/>
    </row>
    <row r="164" spans="10:11" ht="12">
      <c r="J164" s="95"/>
      <c r="K164" s="18"/>
    </row>
    <row r="165" spans="10:11" ht="12">
      <c r="J165" s="95"/>
      <c r="K165" s="18"/>
    </row>
    <row r="166" spans="10:11" ht="12">
      <c r="J166" s="95"/>
      <c r="K166" s="18"/>
    </row>
    <row r="167" spans="10:11" ht="12">
      <c r="J167" s="95"/>
      <c r="K167" s="18"/>
    </row>
    <row r="168" spans="10:11" ht="12">
      <c r="J168" s="95"/>
      <c r="K168" s="18"/>
    </row>
    <row r="169" spans="10:11" ht="12">
      <c r="J169" s="95"/>
      <c r="K169" s="18"/>
    </row>
    <row r="170" spans="10:11" ht="12">
      <c r="J170" s="95"/>
      <c r="K170" s="18"/>
    </row>
    <row r="171" spans="10:11" ht="12">
      <c r="J171" s="95"/>
      <c r="K171" s="18"/>
    </row>
    <row r="172" spans="10:11" ht="12">
      <c r="J172" s="95"/>
      <c r="K172" s="18"/>
    </row>
    <row r="173" spans="10:11" ht="12">
      <c r="J173" s="95"/>
      <c r="K173" s="18"/>
    </row>
    <row r="174" spans="10:11" ht="12">
      <c r="J174" s="95"/>
      <c r="K174" s="18"/>
    </row>
    <row r="175" spans="10:11" ht="12">
      <c r="J175" s="95"/>
      <c r="K175" s="18"/>
    </row>
    <row r="176" spans="10:11" ht="12">
      <c r="J176" s="95"/>
      <c r="K176" s="18"/>
    </row>
    <row r="177" spans="10:11" ht="12">
      <c r="J177" s="95"/>
      <c r="K177" s="18"/>
    </row>
    <row r="178" spans="10:11" ht="12">
      <c r="J178" s="95"/>
      <c r="K178" s="18"/>
    </row>
    <row r="179" spans="10:11" ht="12">
      <c r="J179" s="95"/>
      <c r="K179" s="18"/>
    </row>
    <row r="180" spans="10:11" ht="12">
      <c r="J180" s="95"/>
      <c r="K180" s="18"/>
    </row>
    <row r="181" spans="10:11" ht="12">
      <c r="J181" s="95"/>
      <c r="K181" s="18"/>
    </row>
    <row r="182" spans="10:11" ht="12">
      <c r="J182" s="95"/>
      <c r="K182" s="18"/>
    </row>
    <row r="183" spans="10:11" ht="12">
      <c r="J183" s="95"/>
      <c r="K183" s="18"/>
    </row>
    <row r="184" spans="10:11" ht="12">
      <c r="J184" s="95"/>
      <c r="K184" s="18"/>
    </row>
    <row r="185" spans="10:11" ht="12">
      <c r="J185" s="95"/>
      <c r="K185" s="18"/>
    </row>
    <row r="186" spans="10:11" ht="12">
      <c r="J186" s="95"/>
      <c r="K186" s="18"/>
    </row>
    <row r="187" spans="10:11" ht="12">
      <c r="J187" s="95"/>
      <c r="K187" s="18"/>
    </row>
    <row r="188" spans="10:11" ht="12">
      <c r="J188" s="95"/>
      <c r="K188" s="18"/>
    </row>
    <row r="189" spans="10:11" ht="12">
      <c r="J189" s="95"/>
      <c r="K189" s="18"/>
    </row>
    <row r="190" spans="10:11" ht="12">
      <c r="J190" s="95"/>
      <c r="K190" s="18"/>
    </row>
    <row r="191" spans="10:11" ht="12">
      <c r="J191" s="95"/>
      <c r="K191" s="18"/>
    </row>
    <row r="192" spans="10:11" ht="12">
      <c r="J192" s="95"/>
      <c r="K192" s="18"/>
    </row>
    <row r="193" spans="10:11" ht="12">
      <c r="J193" s="95"/>
      <c r="K193" s="18"/>
    </row>
    <row r="194" spans="10:11" ht="12">
      <c r="J194" s="95"/>
      <c r="K194" s="18"/>
    </row>
    <row r="195" spans="10:11" ht="12">
      <c r="J195" s="95"/>
      <c r="K195" s="18"/>
    </row>
    <row r="196" spans="10:11" ht="12">
      <c r="J196" s="95"/>
      <c r="K196" s="18"/>
    </row>
    <row r="197" spans="10:11" ht="12">
      <c r="J197" s="95"/>
      <c r="K197" s="18"/>
    </row>
    <row r="198" spans="10:11" ht="12">
      <c r="J198" s="95"/>
      <c r="K198" s="18"/>
    </row>
    <row r="199" spans="10:11" ht="12">
      <c r="J199" s="95"/>
      <c r="K199" s="18"/>
    </row>
    <row r="200" spans="10:11" ht="12">
      <c r="J200" s="95"/>
      <c r="K200" s="18"/>
    </row>
    <row r="201" spans="10:11" ht="12">
      <c r="J201" s="95"/>
      <c r="K201" s="18"/>
    </row>
    <row r="202" spans="10:11" ht="12">
      <c r="J202" s="95"/>
      <c r="K202" s="18"/>
    </row>
    <row r="203" spans="10:11" ht="12">
      <c r="J203" s="95"/>
      <c r="K203" s="18"/>
    </row>
    <row r="204" spans="10:11" ht="12">
      <c r="J204" s="95"/>
      <c r="K204" s="18"/>
    </row>
    <row r="205" spans="10:11" ht="12">
      <c r="J205" s="95"/>
      <c r="K205" s="18"/>
    </row>
    <row r="206" spans="10:11" ht="12">
      <c r="J206" s="95"/>
      <c r="K206" s="18"/>
    </row>
    <row r="207" spans="10:11" ht="12">
      <c r="J207" s="95"/>
      <c r="K207" s="18"/>
    </row>
    <row r="208" spans="10:11" ht="12">
      <c r="J208" s="95"/>
      <c r="K208" s="18"/>
    </row>
    <row r="209" spans="10:11" ht="12">
      <c r="J209" s="95"/>
      <c r="K209" s="18"/>
    </row>
    <row r="210" spans="10:11" ht="12">
      <c r="J210" s="95"/>
      <c r="K210" s="18"/>
    </row>
    <row r="211" spans="10:11" ht="12">
      <c r="J211" s="95"/>
      <c r="K211" s="18"/>
    </row>
    <row r="212" spans="10:11" ht="12">
      <c r="J212" s="95"/>
      <c r="K212" s="18"/>
    </row>
    <row r="213" spans="10:11" ht="12">
      <c r="J213" s="95"/>
      <c r="K213" s="18"/>
    </row>
    <row r="214" spans="10:11" ht="12">
      <c r="J214" s="95"/>
      <c r="K214" s="18"/>
    </row>
    <row r="215" spans="10:11" ht="12">
      <c r="J215" s="95"/>
      <c r="K215" s="18"/>
    </row>
    <row r="216" spans="10:11" ht="12">
      <c r="J216" s="95"/>
      <c r="K216" s="18"/>
    </row>
    <row r="217" spans="10:11" ht="12">
      <c r="J217" s="95"/>
      <c r="K217" s="18"/>
    </row>
    <row r="218" spans="10:11" ht="12">
      <c r="J218" s="95"/>
      <c r="K218" s="18"/>
    </row>
    <row r="219" spans="10:11" ht="12">
      <c r="J219" s="95"/>
      <c r="K219" s="18"/>
    </row>
    <row r="220" spans="10:11" ht="12">
      <c r="J220" s="95"/>
      <c r="K220" s="18"/>
    </row>
    <row r="221" spans="10:11" ht="12">
      <c r="J221" s="95"/>
      <c r="K221" s="18"/>
    </row>
    <row r="222" spans="10:11" ht="12">
      <c r="J222" s="95"/>
      <c r="K222" s="18"/>
    </row>
    <row r="223" spans="10:11" ht="12">
      <c r="J223" s="95"/>
      <c r="K223" s="18"/>
    </row>
    <row r="224" spans="10:11" ht="12">
      <c r="J224" s="95"/>
      <c r="K224" s="18"/>
    </row>
    <row r="225" spans="10:11" ht="12">
      <c r="J225" s="95"/>
      <c r="K225" s="18"/>
    </row>
    <row r="226" spans="10:11" ht="12">
      <c r="J226" s="95"/>
      <c r="K226" s="18"/>
    </row>
    <row r="227" spans="10:11" ht="12">
      <c r="J227" s="95"/>
      <c r="K227" s="18"/>
    </row>
    <row r="228" spans="10:11" ht="12">
      <c r="J228" s="95"/>
      <c r="K228" s="18"/>
    </row>
    <row r="229" spans="10:11" ht="12">
      <c r="J229" s="95"/>
      <c r="K229" s="18"/>
    </row>
    <row r="230" spans="10:11" ht="12">
      <c r="J230" s="95"/>
      <c r="K230" s="18"/>
    </row>
    <row r="231" spans="10:11" ht="12">
      <c r="J231" s="95"/>
      <c r="K231" s="18"/>
    </row>
    <row r="232" spans="10:11" ht="12">
      <c r="J232" s="95"/>
      <c r="K232" s="18"/>
    </row>
    <row r="233" spans="10:11" ht="12">
      <c r="J233" s="95"/>
      <c r="K233" s="18"/>
    </row>
    <row r="234" spans="10:11" ht="12">
      <c r="J234" s="95"/>
      <c r="K234" s="18"/>
    </row>
    <row r="235" spans="10:11" ht="12">
      <c r="J235" s="95"/>
      <c r="K235" s="18"/>
    </row>
    <row r="236" spans="10:11" ht="12">
      <c r="J236" s="95"/>
      <c r="K236" s="18"/>
    </row>
    <row r="237" spans="10:11" ht="12">
      <c r="J237" s="95"/>
      <c r="K237" s="18"/>
    </row>
    <row r="238" spans="10:11" ht="12">
      <c r="J238" s="95"/>
      <c r="K238" s="18"/>
    </row>
    <row r="239" spans="10:11" ht="12">
      <c r="J239" s="95"/>
      <c r="K239" s="18"/>
    </row>
    <row r="240" spans="10:11" ht="12">
      <c r="J240" s="95"/>
      <c r="K240" s="18"/>
    </row>
    <row r="241" spans="10:11" ht="12">
      <c r="J241" s="95"/>
      <c r="K241" s="18"/>
    </row>
    <row r="242" spans="10:11" ht="12">
      <c r="J242" s="95"/>
      <c r="K242" s="18"/>
    </row>
    <row r="243" spans="10:11" ht="12">
      <c r="J243" s="95"/>
      <c r="K243" s="18"/>
    </row>
    <row r="244" spans="10:11" ht="12">
      <c r="J244" s="95"/>
      <c r="K244" s="18"/>
    </row>
    <row r="245" spans="10:11" ht="12">
      <c r="J245" s="95"/>
      <c r="K245" s="18"/>
    </row>
    <row r="246" spans="10:11" ht="12">
      <c r="J246" s="95"/>
      <c r="K246" s="18"/>
    </row>
    <row r="247" spans="10:11" ht="12">
      <c r="J247" s="95"/>
      <c r="K247" s="18"/>
    </row>
    <row r="248" spans="10:11" ht="12">
      <c r="J248" s="95"/>
      <c r="K248" s="18"/>
    </row>
    <row r="249" spans="10:11" ht="12">
      <c r="J249" s="95"/>
      <c r="K249" s="18"/>
    </row>
    <row r="250" spans="10:11" ht="12">
      <c r="J250" s="95"/>
      <c r="K250" s="18"/>
    </row>
    <row r="251" spans="10:11" ht="12">
      <c r="J251" s="95"/>
      <c r="K251" s="18"/>
    </row>
    <row r="252" spans="10:11" ht="12">
      <c r="J252" s="95"/>
      <c r="K252" s="18"/>
    </row>
    <row r="253" spans="10:11" ht="12">
      <c r="J253" s="95"/>
      <c r="K253" s="18"/>
    </row>
    <row r="254" spans="10:11" ht="12">
      <c r="J254" s="95"/>
      <c r="K254" s="18"/>
    </row>
    <row r="255" spans="10:11" ht="12">
      <c r="J255" s="95"/>
      <c r="K255" s="18"/>
    </row>
    <row r="256" spans="10:11" ht="12">
      <c r="J256" s="95"/>
      <c r="K256" s="18"/>
    </row>
    <row r="257" spans="10:11" ht="12">
      <c r="J257" s="95"/>
      <c r="K257" s="18"/>
    </row>
    <row r="258" spans="10:11" ht="12">
      <c r="J258" s="95"/>
      <c r="K258" s="18"/>
    </row>
    <row r="259" spans="10:11" ht="12">
      <c r="J259" s="95"/>
      <c r="K259" s="18"/>
    </row>
    <row r="260" spans="10:11" ht="12">
      <c r="J260" s="95"/>
      <c r="K260" s="18"/>
    </row>
    <row r="261" spans="10:11" ht="12">
      <c r="J261" s="95"/>
      <c r="K261" s="18"/>
    </row>
    <row r="262" spans="10:11" ht="12">
      <c r="J262" s="95"/>
      <c r="K262" s="18"/>
    </row>
    <row r="263" spans="10:11" ht="12">
      <c r="J263" s="95"/>
      <c r="K263" s="18"/>
    </row>
    <row r="264" spans="10:11" ht="12">
      <c r="J264" s="95"/>
      <c r="K264" s="18"/>
    </row>
    <row r="265" spans="10:11" ht="12">
      <c r="J265" s="95"/>
      <c r="K265" s="18"/>
    </row>
    <row r="266" spans="10:11" ht="12">
      <c r="J266" s="95"/>
      <c r="K266" s="18"/>
    </row>
    <row r="267" spans="10:11" ht="12">
      <c r="J267" s="95"/>
      <c r="K267" s="18"/>
    </row>
    <row r="268" spans="10:11" ht="12">
      <c r="J268" s="95"/>
      <c r="K268" s="18"/>
    </row>
    <row r="269" spans="10:11" ht="12">
      <c r="J269" s="95"/>
      <c r="K269" s="18"/>
    </row>
    <row r="270" spans="10:11" ht="12">
      <c r="J270" s="95"/>
      <c r="K270" s="18"/>
    </row>
    <row r="271" spans="10:11" ht="12">
      <c r="J271" s="95"/>
      <c r="K271" s="18"/>
    </row>
    <row r="272" spans="10:11" ht="12">
      <c r="J272" s="95"/>
      <c r="K272" s="18"/>
    </row>
    <row r="273" spans="10:11" ht="12">
      <c r="J273" s="95"/>
      <c r="K273" s="18"/>
    </row>
    <row r="274" spans="10:11" ht="12">
      <c r="J274" s="95"/>
      <c r="K274" s="18"/>
    </row>
    <row r="275" spans="10:11" ht="12">
      <c r="J275" s="95"/>
      <c r="K275" s="18"/>
    </row>
    <row r="276" spans="10:11" ht="12">
      <c r="J276" s="95"/>
      <c r="K276" s="18"/>
    </row>
    <row r="277" spans="10:11" ht="12">
      <c r="J277" s="95"/>
      <c r="K277" s="18"/>
    </row>
    <row r="278" spans="10:11" ht="12">
      <c r="J278" s="95"/>
      <c r="K278" s="18"/>
    </row>
    <row r="279" spans="10:11" ht="12">
      <c r="J279" s="95"/>
      <c r="K279" s="18"/>
    </row>
    <row r="280" spans="10:11" ht="12">
      <c r="J280" s="95"/>
      <c r="K280" s="18"/>
    </row>
    <row r="281" spans="10:11" ht="12">
      <c r="J281" s="95"/>
      <c r="K281" s="18"/>
    </row>
    <row r="282" spans="10:11" ht="12">
      <c r="J282" s="95"/>
      <c r="K282" s="18"/>
    </row>
    <row r="283" spans="10:11" ht="12">
      <c r="J283" s="95"/>
      <c r="K283" s="18"/>
    </row>
    <row r="284" spans="10:11" ht="12">
      <c r="J284" s="95"/>
      <c r="K284" s="18"/>
    </row>
    <row r="285" spans="10:11" ht="12">
      <c r="J285" s="95"/>
      <c r="K285" s="18"/>
    </row>
    <row r="286" spans="10:11" ht="12">
      <c r="J286" s="95"/>
      <c r="K286" s="18"/>
    </row>
    <row r="287" spans="10:11" ht="12">
      <c r="J287" s="95"/>
      <c r="K287" s="18"/>
    </row>
    <row r="288" spans="10:11" ht="12">
      <c r="J288" s="95"/>
      <c r="K288" s="18"/>
    </row>
    <row r="289" spans="10:11" ht="12">
      <c r="J289" s="95"/>
      <c r="K289" s="18"/>
    </row>
    <row r="290" spans="10:11" ht="12">
      <c r="J290" s="95"/>
      <c r="K290" s="18"/>
    </row>
    <row r="291" spans="10:11" ht="12">
      <c r="J291" s="95"/>
      <c r="K291" s="18"/>
    </row>
    <row r="292" spans="10:11" ht="12">
      <c r="J292" s="95"/>
      <c r="K292" s="18"/>
    </row>
    <row r="293" spans="10:11" ht="12">
      <c r="J293" s="95"/>
      <c r="K293" s="18"/>
    </row>
    <row r="294" spans="10:11" ht="12">
      <c r="J294" s="95"/>
      <c r="K294" s="18"/>
    </row>
    <row r="295" spans="10:11" ht="12">
      <c r="J295" s="95"/>
      <c r="K295" s="18"/>
    </row>
    <row r="296" spans="10:11" ht="12">
      <c r="J296" s="95"/>
      <c r="K296" s="18"/>
    </row>
    <row r="297" spans="10:11" ht="12">
      <c r="J297" s="95"/>
      <c r="K297" s="18"/>
    </row>
    <row r="298" spans="10:11" ht="12">
      <c r="J298" s="95"/>
      <c r="K298" s="18"/>
    </row>
    <row r="299" spans="10:11" ht="12">
      <c r="J299" s="95"/>
      <c r="K299" s="18"/>
    </row>
    <row r="300" spans="10:11" ht="12">
      <c r="J300" s="95"/>
      <c r="K300" s="18"/>
    </row>
    <row r="301" spans="10:11" ht="12">
      <c r="J301" s="95"/>
      <c r="K301" s="18"/>
    </row>
    <row r="302" spans="10:11" ht="12">
      <c r="J302" s="95"/>
      <c r="K302" s="18"/>
    </row>
    <row r="303" spans="10:11" ht="12">
      <c r="J303" s="95"/>
      <c r="K303" s="18"/>
    </row>
    <row r="304" spans="10:11" ht="12">
      <c r="J304" s="95"/>
      <c r="K304" s="18"/>
    </row>
    <row r="305" spans="10:11" ht="12">
      <c r="J305" s="95"/>
      <c r="K305" s="18"/>
    </row>
    <row r="306" spans="10:11" ht="12">
      <c r="J306" s="95"/>
      <c r="K306" s="18"/>
    </row>
    <row r="307" spans="10:11" ht="12">
      <c r="J307" s="95"/>
      <c r="K307" s="18"/>
    </row>
    <row r="308" spans="10:11" ht="12">
      <c r="J308" s="95"/>
      <c r="K308" s="18"/>
    </row>
    <row r="309" spans="10:11" ht="12">
      <c r="J309" s="95"/>
      <c r="K309" s="18"/>
    </row>
    <row r="310" spans="10:11" ht="12">
      <c r="J310" s="95"/>
      <c r="K310" s="18"/>
    </row>
    <row r="311" spans="10:11" ht="12">
      <c r="J311" s="95"/>
      <c r="K311" s="18"/>
    </row>
    <row r="312" spans="10:11" ht="12">
      <c r="J312" s="95"/>
      <c r="K312" s="18"/>
    </row>
    <row r="313" spans="10:11" ht="12">
      <c r="J313" s="95"/>
      <c r="K313" s="18"/>
    </row>
    <row r="314" spans="10:11" ht="12">
      <c r="J314" s="95"/>
      <c r="K314" s="18"/>
    </row>
    <row r="315" spans="10:11" ht="12">
      <c r="J315" s="95"/>
      <c r="K315" s="18"/>
    </row>
    <row r="316" spans="10:11" ht="12">
      <c r="J316" s="95"/>
      <c r="K316" s="18"/>
    </row>
    <row r="317" spans="10:11" ht="12">
      <c r="J317" s="95"/>
      <c r="K317" s="18"/>
    </row>
    <row r="318" spans="10:11" ht="12">
      <c r="J318" s="95"/>
      <c r="K318" s="18"/>
    </row>
    <row r="319" spans="10:11" ht="12">
      <c r="J319" s="95"/>
      <c r="K319" s="18"/>
    </row>
    <row r="320" spans="10:11" ht="12">
      <c r="J320" s="95"/>
      <c r="K320" s="18"/>
    </row>
    <row r="321" spans="10:11" ht="12">
      <c r="J321" s="95"/>
      <c r="K321" s="18"/>
    </row>
    <row r="322" spans="10:11" ht="12">
      <c r="J322" s="95"/>
      <c r="K322" s="18"/>
    </row>
    <row r="323" spans="10:11" ht="12">
      <c r="J323" s="95"/>
      <c r="K323" s="18"/>
    </row>
    <row r="324" spans="10:11" ht="12">
      <c r="J324" s="95"/>
      <c r="K324" s="18"/>
    </row>
    <row r="325" spans="10:11" ht="12">
      <c r="J325" s="95"/>
      <c r="K325" s="18"/>
    </row>
    <row r="326" spans="10:11" ht="12">
      <c r="J326" s="95"/>
      <c r="K326" s="18"/>
    </row>
    <row r="327" spans="10:11" ht="12">
      <c r="J327" s="95"/>
      <c r="K327" s="18"/>
    </row>
    <row r="328" spans="10:11" ht="12">
      <c r="J328" s="95"/>
      <c r="K328" s="18"/>
    </row>
    <row r="329" spans="10:11" ht="12">
      <c r="J329" s="95"/>
      <c r="K329" s="18"/>
    </row>
    <row r="330" spans="10:11" ht="12">
      <c r="J330" s="95"/>
      <c r="K330" s="18"/>
    </row>
    <row r="331" spans="10:11" ht="12">
      <c r="J331" s="95"/>
      <c r="K331" s="18"/>
    </row>
    <row r="332" spans="10:11" ht="12">
      <c r="J332" s="95"/>
      <c r="K332" s="18"/>
    </row>
    <row r="333" spans="10:11" ht="12">
      <c r="J333" s="95"/>
      <c r="K333" s="18"/>
    </row>
    <row r="334" spans="10:11" ht="12">
      <c r="J334" s="95"/>
      <c r="K334" s="18"/>
    </row>
    <row r="335" spans="10:11" ht="12">
      <c r="J335" s="95"/>
      <c r="K335" s="18"/>
    </row>
    <row r="336" spans="10:11" ht="12">
      <c r="J336" s="95"/>
      <c r="K336" s="18"/>
    </row>
    <row r="337" spans="10:11" ht="12">
      <c r="J337" s="95"/>
      <c r="K337" s="18"/>
    </row>
    <row r="338" spans="10:11" ht="12">
      <c r="J338" s="95"/>
      <c r="K338" s="18"/>
    </row>
    <row r="339" spans="10:11" ht="12">
      <c r="J339" s="95"/>
      <c r="K339" s="18"/>
    </row>
    <row r="340" spans="10:11" ht="12">
      <c r="J340" s="95"/>
      <c r="K340" s="18"/>
    </row>
    <row r="341" spans="10:11" ht="12">
      <c r="J341" s="95"/>
      <c r="K341" s="18"/>
    </row>
    <row r="342" spans="10:11" ht="12">
      <c r="J342" s="95"/>
      <c r="K342" s="18"/>
    </row>
    <row r="343" spans="10:11" ht="12">
      <c r="J343" s="95"/>
      <c r="K343" s="18"/>
    </row>
    <row r="344" spans="10:11" ht="12">
      <c r="J344" s="95"/>
      <c r="K344" s="18"/>
    </row>
    <row r="345" spans="10:11" ht="12">
      <c r="J345" s="95"/>
      <c r="K345" s="18"/>
    </row>
    <row r="346" spans="10:11" ht="12">
      <c r="J346" s="95"/>
      <c r="K346" s="18"/>
    </row>
    <row r="347" spans="10:11" ht="12">
      <c r="J347" s="95"/>
      <c r="K347" s="18"/>
    </row>
    <row r="348" spans="10:11" ht="12">
      <c r="J348" s="95"/>
      <c r="K348" s="18"/>
    </row>
    <row r="349" spans="10:11" ht="12">
      <c r="J349" s="95"/>
      <c r="K349" s="18"/>
    </row>
    <row r="350" spans="10:11" ht="12">
      <c r="J350" s="95"/>
      <c r="K350" s="18"/>
    </row>
    <row r="351" spans="10:11" ht="12">
      <c r="J351" s="95"/>
      <c r="K351" s="18"/>
    </row>
    <row r="352" spans="10:11" ht="12">
      <c r="J352" s="95"/>
      <c r="K352" s="18"/>
    </row>
    <row r="353" spans="10:11" ht="12">
      <c r="J353" s="95"/>
      <c r="K353" s="18"/>
    </row>
    <row r="354" spans="10:11" ht="12">
      <c r="J354" s="95"/>
      <c r="K354" s="18"/>
    </row>
    <row r="355" spans="10:11" ht="12">
      <c r="J355" s="95"/>
      <c r="K355" s="18"/>
    </row>
    <row r="356" spans="10:11" ht="12">
      <c r="J356" s="95"/>
      <c r="K356" s="18"/>
    </row>
    <row r="357" spans="10:11" ht="12">
      <c r="J357" s="95"/>
      <c r="K357" s="18"/>
    </row>
    <row r="358" spans="10:11" ht="12">
      <c r="J358" s="95"/>
      <c r="K358" s="18"/>
    </row>
    <row r="359" spans="10:11" ht="12">
      <c r="J359" s="95"/>
      <c r="K359" s="18"/>
    </row>
    <row r="360" spans="10:11" ht="12">
      <c r="J360" s="95"/>
      <c r="K360" s="18"/>
    </row>
    <row r="361" spans="10:11" ht="12">
      <c r="J361" s="95"/>
      <c r="K361" s="18"/>
    </row>
    <row r="362" spans="10:11" ht="12">
      <c r="J362" s="95"/>
      <c r="K362" s="18"/>
    </row>
    <row r="363" spans="10:11" ht="12">
      <c r="J363" s="95"/>
      <c r="K363" s="18"/>
    </row>
    <row r="364" spans="10:11" ht="12">
      <c r="J364" s="95"/>
      <c r="K364" s="18"/>
    </row>
    <row r="365" spans="10:11" ht="12">
      <c r="J365" s="95"/>
      <c r="K365" s="18"/>
    </row>
    <row r="366" spans="10:11" ht="12">
      <c r="J366" s="95"/>
      <c r="K366" s="18"/>
    </row>
    <row r="367" spans="10:11" ht="12">
      <c r="J367" s="95"/>
      <c r="K367" s="18"/>
    </row>
    <row r="368" spans="10:11" ht="12">
      <c r="J368" s="95"/>
      <c r="K368" s="18"/>
    </row>
    <row r="369" spans="10:11" ht="12">
      <c r="J369" s="95"/>
      <c r="K369" s="18"/>
    </row>
    <row r="370" spans="10:11" ht="12">
      <c r="J370" s="95"/>
      <c r="K370" s="18"/>
    </row>
    <row r="371" spans="10:11" ht="12">
      <c r="J371" s="95"/>
      <c r="K371" s="18"/>
    </row>
    <row r="372" spans="10:11" ht="12">
      <c r="J372" s="95"/>
      <c r="K372" s="18"/>
    </row>
    <row r="373" spans="10:11" ht="12">
      <c r="J373" s="95"/>
      <c r="K373" s="18"/>
    </row>
    <row r="374" spans="10:11" ht="12">
      <c r="J374" s="95"/>
      <c r="K374" s="18"/>
    </row>
    <row r="375" spans="10:11" ht="12">
      <c r="J375" s="95"/>
      <c r="K375" s="18"/>
    </row>
    <row r="376" spans="10:11" ht="12">
      <c r="J376" s="95"/>
      <c r="K376" s="18"/>
    </row>
    <row r="377" spans="10:11" ht="12">
      <c r="J377" s="95"/>
      <c r="K377" s="18"/>
    </row>
    <row r="378" spans="10:11" ht="12">
      <c r="J378" s="95"/>
      <c r="K378" s="18"/>
    </row>
    <row r="379" spans="10:11" ht="12">
      <c r="J379" s="95"/>
      <c r="K379" s="18"/>
    </row>
    <row r="380" spans="10:11" ht="12">
      <c r="J380" s="95"/>
      <c r="K380" s="18"/>
    </row>
    <row r="381" spans="10:11" ht="12">
      <c r="J381" s="95"/>
      <c r="K381" s="18"/>
    </row>
    <row r="382" spans="10:11" ht="12">
      <c r="J382" s="95"/>
      <c r="K382" s="18"/>
    </row>
    <row r="383" spans="10:11" ht="12">
      <c r="J383" s="95"/>
      <c r="K383" s="18"/>
    </row>
    <row r="384" spans="10:11" ht="12">
      <c r="J384" s="95"/>
      <c r="K384" s="18"/>
    </row>
    <row r="385" spans="10:11" ht="12">
      <c r="J385" s="95"/>
      <c r="K385" s="18"/>
    </row>
    <row r="386" spans="10:11" ht="12">
      <c r="J386" s="95"/>
      <c r="K386" s="18"/>
    </row>
    <row r="387" spans="10:11" ht="12">
      <c r="J387" s="95"/>
      <c r="K387" s="18"/>
    </row>
    <row r="388" spans="10:11" ht="12">
      <c r="J388" s="95"/>
      <c r="K388" s="18"/>
    </row>
    <row r="389" spans="10:11" ht="12">
      <c r="J389" s="95"/>
      <c r="K389" s="18"/>
    </row>
    <row r="390" spans="10:11" ht="12">
      <c r="J390" s="95"/>
      <c r="K390" s="18"/>
    </row>
    <row r="391" spans="10:11" ht="12">
      <c r="J391" s="95"/>
      <c r="K391" s="18"/>
    </row>
    <row r="392" spans="10:11" ht="12">
      <c r="J392" s="95"/>
      <c r="K392" s="18"/>
    </row>
    <row r="393" spans="10:11" ht="12">
      <c r="J393" s="95"/>
      <c r="K393" s="18"/>
    </row>
    <row r="394" spans="10:11" ht="12">
      <c r="J394" s="95"/>
      <c r="K394" s="18"/>
    </row>
    <row r="395" spans="10:11" ht="12">
      <c r="J395" s="95"/>
      <c r="K395" s="18"/>
    </row>
    <row r="396" spans="10:11" ht="12">
      <c r="J396" s="95"/>
      <c r="K396" s="18"/>
    </row>
    <row r="397" spans="10:11" ht="12">
      <c r="J397" s="95"/>
      <c r="K397" s="18"/>
    </row>
    <row r="398" spans="10:11" ht="12">
      <c r="J398" s="95"/>
      <c r="K398" s="18"/>
    </row>
    <row r="399" spans="10:11" ht="12">
      <c r="J399" s="95"/>
      <c r="K399" s="18"/>
    </row>
    <row r="400" spans="10:11" ht="12">
      <c r="J400" s="95"/>
      <c r="K400" s="18"/>
    </row>
    <row r="401" spans="10:11" ht="12">
      <c r="J401" s="95"/>
      <c r="K401" s="18"/>
    </row>
    <row r="402" spans="10:11" ht="12">
      <c r="J402" s="95"/>
      <c r="K402" s="18"/>
    </row>
    <row r="403" spans="10:11" ht="12">
      <c r="J403" s="95"/>
      <c r="K403" s="18"/>
    </row>
    <row r="404" spans="10:11" ht="12">
      <c r="J404" s="95"/>
      <c r="K404" s="18"/>
    </row>
    <row r="405" spans="10:11" ht="12">
      <c r="J405" s="95"/>
      <c r="K405" s="18"/>
    </row>
    <row r="406" spans="10:11" ht="12">
      <c r="J406" s="95"/>
      <c r="K406" s="18"/>
    </row>
    <row r="407" spans="10:11" ht="12">
      <c r="J407" s="95"/>
      <c r="K407" s="18"/>
    </row>
    <row r="408" spans="10:11" ht="12">
      <c r="J408" s="95"/>
      <c r="K408" s="18"/>
    </row>
    <row r="409" spans="10:11" ht="12">
      <c r="J409" s="95"/>
      <c r="K409" s="18"/>
    </row>
    <row r="410" spans="10:11" ht="12">
      <c r="J410" s="95"/>
      <c r="K410" s="18"/>
    </row>
    <row r="411" spans="10:11" ht="12">
      <c r="J411" s="95"/>
      <c r="K411" s="18"/>
    </row>
    <row r="412" spans="10:11" ht="12">
      <c r="J412" s="95"/>
      <c r="K412" s="18"/>
    </row>
    <row r="413" spans="10:11" ht="12">
      <c r="J413" s="95"/>
      <c r="K413" s="18"/>
    </row>
    <row r="414" spans="10:11" ht="12">
      <c r="J414" s="95"/>
      <c r="K414" s="18"/>
    </row>
    <row r="415" spans="10:11" ht="12">
      <c r="J415" s="95"/>
      <c r="K415" s="18"/>
    </row>
    <row r="416" spans="10:11" ht="12">
      <c r="J416" s="95"/>
      <c r="K416" s="18"/>
    </row>
    <row r="417" spans="10:11" ht="12">
      <c r="J417" s="95"/>
      <c r="K417" s="18"/>
    </row>
    <row r="418" spans="10:11" ht="12">
      <c r="J418" s="95"/>
      <c r="K418" s="18"/>
    </row>
    <row r="419" spans="10:11" ht="12">
      <c r="J419" s="95"/>
      <c r="K419" s="18"/>
    </row>
    <row r="420" spans="10:11" ht="12">
      <c r="J420" s="95"/>
      <c r="K420" s="18"/>
    </row>
    <row r="421" spans="10:11" ht="12">
      <c r="J421" s="95"/>
      <c r="K421" s="18"/>
    </row>
    <row r="422" spans="10:11" ht="12">
      <c r="J422" s="95"/>
      <c r="K422" s="18"/>
    </row>
    <row r="423" spans="10:11" ht="12">
      <c r="J423" s="95"/>
      <c r="K423" s="18"/>
    </row>
    <row r="424" spans="10:11" ht="12">
      <c r="J424" s="95"/>
      <c r="K424" s="18"/>
    </row>
    <row r="425" spans="10:11" ht="12">
      <c r="J425" s="95"/>
      <c r="K425" s="18"/>
    </row>
    <row r="426" spans="10:11" ht="12">
      <c r="J426" s="95"/>
      <c r="K426" s="18"/>
    </row>
    <row r="427" spans="10:11" ht="12">
      <c r="J427" s="95"/>
      <c r="K427" s="18"/>
    </row>
    <row r="428" spans="10:11" ht="12">
      <c r="J428" s="95"/>
      <c r="K428" s="18"/>
    </row>
    <row r="429" spans="10:11" ht="12">
      <c r="J429" s="95"/>
      <c r="K429" s="18"/>
    </row>
    <row r="430" spans="10:11" ht="12">
      <c r="J430" s="95"/>
      <c r="K430" s="18"/>
    </row>
    <row r="431" spans="10:11" ht="12">
      <c r="J431" s="95"/>
      <c r="K431" s="18"/>
    </row>
    <row r="432" spans="10:11" ht="12">
      <c r="J432" s="95"/>
      <c r="K432" s="18"/>
    </row>
    <row r="433" spans="10:11" ht="12">
      <c r="J433" s="95"/>
      <c r="K433" s="18"/>
    </row>
    <row r="434" spans="10:11" ht="12">
      <c r="J434" s="95"/>
      <c r="K434" s="18"/>
    </row>
    <row r="435" spans="10:11" ht="12">
      <c r="J435" s="95"/>
      <c r="K435" s="18"/>
    </row>
    <row r="436" spans="10:11" ht="12">
      <c r="J436" s="95"/>
      <c r="K436" s="18"/>
    </row>
    <row r="437" spans="10:11" ht="12">
      <c r="J437" s="95"/>
      <c r="K437" s="18"/>
    </row>
    <row r="438" spans="10:11" ht="12">
      <c r="J438" s="95"/>
      <c r="K438" s="18"/>
    </row>
    <row r="439" spans="10:11" ht="12">
      <c r="J439" s="95"/>
      <c r="K439" s="18"/>
    </row>
    <row r="440" spans="10:11" ht="12">
      <c r="J440" s="95"/>
      <c r="K440" s="18"/>
    </row>
    <row r="441" spans="10:11" ht="12">
      <c r="J441" s="95"/>
      <c r="K441" s="18"/>
    </row>
    <row r="442" spans="10:11" ht="12">
      <c r="J442" s="95"/>
      <c r="K442" s="18"/>
    </row>
    <row r="443" spans="10:11" ht="12">
      <c r="J443" s="95"/>
      <c r="K443" s="18"/>
    </row>
    <row r="444" spans="10:11" ht="12">
      <c r="J444" s="95"/>
      <c r="K444" s="18"/>
    </row>
    <row r="445" spans="10:11" ht="12">
      <c r="J445" s="95"/>
      <c r="K445" s="18"/>
    </row>
    <row r="446" spans="10:11" ht="12">
      <c r="J446" s="95"/>
      <c r="K446" s="18"/>
    </row>
  </sheetData>
  <mergeCells count="10">
    <mergeCell ref="G5:I5"/>
    <mergeCell ref="G7:I7"/>
    <mergeCell ref="A2:K2"/>
    <mergeCell ref="A3:K3"/>
    <mergeCell ref="A5:A6"/>
    <mergeCell ref="B5:B6"/>
    <mergeCell ref="C5:C6"/>
    <mergeCell ref="D5:D6"/>
    <mergeCell ref="J5:J6"/>
    <mergeCell ref="K5:K6"/>
  </mergeCells>
  <printOptions horizontalCentered="1"/>
  <pageMargins left="0.59055118110236227" right="0.19685039370078741" top="0.39370078740157483" bottom="0.39370078740157483" header="0.19685039370078741" footer="0.19685039370078741"/>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pageSetUpPr fitToPage="1"/>
  </sheetPr>
  <dimension ref="A1:J106"/>
  <sheetViews>
    <sheetView view="pageBreakPreview" topLeftCell="A4" zoomScaleNormal="100" zoomScaleSheetLayoutView="100" workbookViewId="0">
      <selection activeCell="B34" sqref="B34"/>
    </sheetView>
  </sheetViews>
  <sheetFormatPr defaultColWidth="9" defaultRowHeight="16.5"/>
  <cols>
    <col min="1" max="1" width="6.625" style="3" customWidth="1"/>
    <col min="2" max="2" width="55.125" style="3" customWidth="1"/>
    <col min="3" max="3" width="7.875" style="3" customWidth="1"/>
    <col min="4" max="4" width="12.375" style="3" customWidth="1"/>
    <col min="5" max="5" width="14.125" style="26" bestFit="1" customWidth="1"/>
    <col min="6" max="6" width="19.5" style="27" customWidth="1"/>
    <col min="7" max="7" width="8.875" style="28" hidden="1" customWidth="1"/>
    <col min="8" max="8" width="9" style="3"/>
    <col min="9" max="9" width="25.125" style="3" customWidth="1"/>
    <col min="10" max="10" width="15.875" style="3" customWidth="1"/>
    <col min="11" max="256" width="9" style="3"/>
    <col min="257" max="257" width="6.625" style="3" customWidth="1"/>
    <col min="258" max="258" width="30.125" style="3" customWidth="1"/>
    <col min="259" max="259" width="7.875" style="3" customWidth="1"/>
    <col min="260" max="260" width="8.75" style="3" customWidth="1"/>
    <col min="261" max="261" width="14.125" style="3" bestFit="1" customWidth="1"/>
    <col min="262" max="262" width="16.375" style="3" customWidth="1"/>
    <col min="263" max="263" width="0" style="3" hidden="1" customWidth="1"/>
    <col min="264" max="264" width="9" style="3"/>
    <col min="265" max="265" width="25.125" style="3" customWidth="1"/>
    <col min="266" max="266" width="15.875" style="3" customWidth="1"/>
    <col min="267" max="512" width="9" style="3"/>
    <col min="513" max="513" width="6.625" style="3" customWidth="1"/>
    <col min="514" max="514" width="30.125" style="3" customWidth="1"/>
    <col min="515" max="515" width="7.875" style="3" customWidth="1"/>
    <col min="516" max="516" width="8.75" style="3" customWidth="1"/>
    <col min="517" max="517" width="14.125" style="3" bestFit="1" customWidth="1"/>
    <col min="518" max="518" width="16.375" style="3" customWidth="1"/>
    <col min="519" max="519" width="0" style="3" hidden="1" customWidth="1"/>
    <col min="520" max="520" width="9" style="3"/>
    <col min="521" max="521" width="25.125" style="3" customWidth="1"/>
    <col min="522" max="522" width="15.875" style="3" customWidth="1"/>
    <col min="523" max="768" width="9" style="3"/>
    <col min="769" max="769" width="6.625" style="3" customWidth="1"/>
    <col min="770" max="770" width="30.125" style="3" customWidth="1"/>
    <col min="771" max="771" width="7.875" style="3" customWidth="1"/>
    <col min="772" max="772" width="8.75" style="3" customWidth="1"/>
    <col min="773" max="773" width="14.125" style="3" bestFit="1" customWidth="1"/>
    <col min="774" max="774" width="16.375" style="3" customWidth="1"/>
    <col min="775" max="775" width="0" style="3" hidden="1" customWidth="1"/>
    <col min="776" max="776" width="9" style="3"/>
    <col min="777" max="777" width="25.125" style="3" customWidth="1"/>
    <col min="778" max="778" width="15.875" style="3" customWidth="1"/>
    <col min="779" max="1024" width="9" style="3"/>
    <col min="1025" max="1025" width="6.625" style="3" customWidth="1"/>
    <col min="1026" max="1026" width="30.125" style="3" customWidth="1"/>
    <col min="1027" max="1027" width="7.875" style="3" customWidth="1"/>
    <col min="1028" max="1028" width="8.75" style="3" customWidth="1"/>
    <col min="1029" max="1029" width="14.125" style="3" bestFit="1" customWidth="1"/>
    <col min="1030" max="1030" width="16.375" style="3" customWidth="1"/>
    <col min="1031" max="1031" width="0" style="3" hidden="1" customWidth="1"/>
    <col min="1032" max="1032" width="9" style="3"/>
    <col min="1033" max="1033" width="25.125" style="3" customWidth="1"/>
    <col min="1034" max="1034" width="15.875" style="3" customWidth="1"/>
    <col min="1035" max="1280" width="9" style="3"/>
    <col min="1281" max="1281" width="6.625" style="3" customWidth="1"/>
    <col min="1282" max="1282" width="30.125" style="3" customWidth="1"/>
    <col min="1283" max="1283" width="7.875" style="3" customWidth="1"/>
    <col min="1284" max="1284" width="8.75" style="3" customWidth="1"/>
    <col min="1285" max="1285" width="14.125" style="3" bestFit="1" customWidth="1"/>
    <col min="1286" max="1286" width="16.375" style="3" customWidth="1"/>
    <col min="1287" max="1287" width="0" style="3" hidden="1" customWidth="1"/>
    <col min="1288" max="1288" width="9" style="3"/>
    <col min="1289" max="1289" width="25.125" style="3" customWidth="1"/>
    <col min="1290" max="1290" width="15.875" style="3" customWidth="1"/>
    <col min="1291" max="1536" width="9" style="3"/>
    <col min="1537" max="1537" width="6.625" style="3" customWidth="1"/>
    <col min="1538" max="1538" width="30.125" style="3" customWidth="1"/>
    <col min="1539" max="1539" width="7.875" style="3" customWidth="1"/>
    <col min="1540" max="1540" width="8.75" style="3" customWidth="1"/>
    <col min="1541" max="1541" width="14.125" style="3" bestFit="1" customWidth="1"/>
    <col min="1542" max="1542" width="16.375" style="3" customWidth="1"/>
    <col min="1543" max="1543" width="0" style="3" hidden="1" customWidth="1"/>
    <col min="1544" max="1544" width="9" style="3"/>
    <col min="1545" max="1545" width="25.125" style="3" customWidth="1"/>
    <col min="1546" max="1546" width="15.875" style="3" customWidth="1"/>
    <col min="1547" max="1792" width="9" style="3"/>
    <col min="1793" max="1793" width="6.625" style="3" customWidth="1"/>
    <col min="1794" max="1794" width="30.125" style="3" customWidth="1"/>
    <col min="1795" max="1795" width="7.875" style="3" customWidth="1"/>
    <col min="1796" max="1796" width="8.75" style="3" customWidth="1"/>
    <col min="1797" max="1797" width="14.125" style="3" bestFit="1" customWidth="1"/>
    <col min="1798" max="1798" width="16.375" style="3" customWidth="1"/>
    <col min="1799" max="1799" width="0" style="3" hidden="1" customWidth="1"/>
    <col min="1800" max="1800" width="9" style="3"/>
    <col min="1801" max="1801" width="25.125" style="3" customWidth="1"/>
    <col min="1802" max="1802" width="15.875" style="3" customWidth="1"/>
    <col min="1803" max="2048" width="9" style="3"/>
    <col min="2049" max="2049" width="6.625" style="3" customWidth="1"/>
    <col min="2050" max="2050" width="30.125" style="3" customWidth="1"/>
    <col min="2051" max="2051" width="7.875" style="3" customWidth="1"/>
    <col min="2052" max="2052" width="8.75" style="3" customWidth="1"/>
    <col min="2053" max="2053" width="14.125" style="3" bestFit="1" customWidth="1"/>
    <col min="2054" max="2054" width="16.375" style="3" customWidth="1"/>
    <col min="2055" max="2055" width="0" style="3" hidden="1" customWidth="1"/>
    <col min="2056" max="2056" width="9" style="3"/>
    <col min="2057" max="2057" width="25.125" style="3" customWidth="1"/>
    <col min="2058" max="2058" width="15.875" style="3" customWidth="1"/>
    <col min="2059" max="2304" width="9" style="3"/>
    <col min="2305" max="2305" width="6.625" style="3" customWidth="1"/>
    <col min="2306" max="2306" width="30.125" style="3" customWidth="1"/>
    <col min="2307" max="2307" width="7.875" style="3" customWidth="1"/>
    <col min="2308" max="2308" width="8.75" style="3" customWidth="1"/>
    <col min="2309" max="2309" width="14.125" style="3" bestFit="1" customWidth="1"/>
    <col min="2310" max="2310" width="16.375" style="3" customWidth="1"/>
    <col min="2311" max="2311" width="0" style="3" hidden="1" customWidth="1"/>
    <col min="2312" max="2312" width="9" style="3"/>
    <col min="2313" max="2313" width="25.125" style="3" customWidth="1"/>
    <col min="2314" max="2314" width="15.875" style="3" customWidth="1"/>
    <col min="2315" max="2560" width="9" style="3"/>
    <col min="2561" max="2561" width="6.625" style="3" customWidth="1"/>
    <col min="2562" max="2562" width="30.125" style="3" customWidth="1"/>
    <col min="2563" max="2563" width="7.875" style="3" customWidth="1"/>
    <col min="2564" max="2564" width="8.75" style="3" customWidth="1"/>
    <col min="2565" max="2565" width="14.125" style="3" bestFit="1" customWidth="1"/>
    <col min="2566" max="2566" width="16.375" style="3" customWidth="1"/>
    <col min="2567" max="2567" width="0" style="3" hidden="1" customWidth="1"/>
    <col min="2568" max="2568" width="9" style="3"/>
    <col min="2569" max="2569" width="25.125" style="3" customWidth="1"/>
    <col min="2570" max="2570" width="15.875" style="3" customWidth="1"/>
    <col min="2571" max="2816" width="9" style="3"/>
    <col min="2817" max="2817" width="6.625" style="3" customWidth="1"/>
    <col min="2818" max="2818" width="30.125" style="3" customWidth="1"/>
    <col min="2819" max="2819" width="7.875" style="3" customWidth="1"/>
    <col min="2820" max="2820" width="8.75" style="3" customWidth="1"/>
    <col min="2821" max="2821" width="14.125" style="3" bestFit="1" customWidth="1"/>
    <col min="2822" max="2822" width="16.375" style="3" customWidth="1"/>
    <col min="2823" max="2823" width="0" style="3" hidden="1" customWidth="1"/>
    <col min="2824" max="2824" width="9" style="3"/>
    <col min="2825" max="2825" width="25.125" style="3" customWidth="1"/>
    <col min="2826" max="2826" width="15.875" style="3" customWidth="1"/>
    <col min="2827" max="3072" width="9" style="3"/>
    <col min="3073" max="3073" width="6.625" style="3" customWidth="1"/>
    <col min="3074" max="3074" width="30.125" style="3" customWidth="1"/>
    <col min="3075" max="3075" width="7.875" style="3" customWidth="1"/>
    <col min="3076" max="3076" width="8.75" style="3" customWidth="1"/>
    <col min="3077" max="3077" width="14.125" style="3" bestFit="1" customWidth="1"/>
    <col min="3078" max="3078" width="16.375" style="3" customWidth="1"/>
    <col min="3079" max="3079" width="0" style="3" hidden="1" customWidth="1"/>
    <col min="3080" max="3080" width="9" style="3"/>
    <col min="3081" max="3081" width="25.125" style="3" customWidth="1"/>
    <col min="3082" max="3082" width="15.875" style="3" customWidth="1"/>
    <col min="3083" max="3328" width="9" style="3"/>
    <col min="3329" max="3329" width="6.625" style="3" customWidth="1"/>
    <col min="3330" max="3330" width="30.125" style="3" customWidth="1"/>
    <col min="3331" max="3331" width="7.875" style="3" customWidth="1"/>
    <col min="3332" max="3332" width="8.75" style="3" customWidth="1"/>
    <col min="3333" max="3333" width="14.125" style="3" bestFit="1" customWidth="1"/>
    <col min="3334" max="3334" width="16.375" style="3" customWidth="1"/>
    <col min="3335" max="3335" width="0" style="3" hidden="1" customWidth="1"/>
    <col min="3336" max="3336" width="9" style="3"/>
    <col min="3337" max="3337" width="25.125" style="3" customWidth="1"/>
    <col min="3338" max="3338" width="15.875" style="3" customWidth="1"/>
    <col min="3339" max="3584" width="9" style="3"/>
    <col min="3585" max="3585" width="6.625" style="3" customWidth="1"/>
    <col min="3586" max="3586" width="30.125" style="3" customWidth="1"/>
    <col min="3587" max="3587" width="7.875" style="3" customWidth="1"/>
    <col min="3588" max="3588" width="8.75" style="3" customWidth="1"/>
    <col min="3589" max="3589" width="14.125" style="3" bestFit="1" customWidth="1"/>
    <col min="3590" max="3590" width="16.375" style="3" customWidth="1"/>
    <col min="3591" max="3591" width="0" style="3" hidden="1" customWidth="1"/>
    <col min="3592" max="3592" width="9" style="3"/>
    <col min="3593" max="3593" width="25.125" style="3" customWidth="1"/>
    <col min="3594" max="3594" width="15.875" style="3" customWidth="1"/>
    <col min="3595" max="3840" width="9" style="3"/>
    <col min="3841" max="3841" width="6.625" style="3" customWidth="1"/>
    <col min="3842" max="3842" width="30.125" style="3" customWidth="1"/>
    <col min="3843" max="3843" width="7.875" style="3" customWidth="1"/>
    <col min="3844" max="3844" width="8.75" style="3" customWidth="1"/>
    <col min="3845" max="3845" width="14.125" style="3" bestFit="1" customWidth="1"/>
    <col min="3846" max="3846" width="16.375" style="3" customWidth="1"/>
    <col min="3847" max="3847" width="0" style="3" hidden="1" customWidth="1"/>
    <col min="3848" max="3848" width="9" style="3"/>
    <col min="3849" max="3849" width="25.125" style="3" customWidth="1"/>
    <col min="3850" max="3850" width="15.875" style="3" customWidth="1"/>
    <col min="3851" max="4096" width="9" style="3"/>
    <col min="4097" max="4097" width="6.625" style="3" customWidth="1"/>
    <col min="4098" max="4098" width="30.125" style="3" customWidth="1"/>
    <col min="4099" max="4099" width="7.875" style="3" customWidth="1"/>
    <col min="4100" max="4100" width="8.75" style="3" customWidth="1"/>
    <col min="4101" max="4101" width="14.125" style="3" bestFit="1" customWidth="1"/>
    <col min="4102" max="4102" width="16.375" style="3" customWidth="1"/>
    <col min="4103" max="4103" width="0" style="3" hidden="1" customWidth="1"/>
    <col min="4104" max="4104" width="9" style="3"/>
    <col min="4105" max="4105" width="25.125" style="3" customWidth="1"/>
    <col min="4106" max="4106" width="15.875" style="3" customWidth="1"/>
    <col min="4107" max="4352" width="9" style="3"/>
    <col min="4353" max="4353" width="6.625" style="3" customWidth="1"/>
    <col min="4354" max="4354" width="30.125" style="3" customWidth="1"/>
    <col min="4355" max="4355" width="7.875" style="3" customWidth="1"/>
    <col min="4356" max="4356" width="8.75" style="3" customWidth="1"/>
    <col min="4357" max="4357" width="14.125" style="3" bestFit="1" customWidth="1"/>
    <col min="4358" max="4358" width="16.375" style="3" customWidth="1"/>
    <col min="4359" max="4359" width="0" style="3" hidden="1" customWidth="1"/>
    <col min="4360" max="4360" width="9" style="3"/>
    <col min="4361" max="4361" width="25.125" style="3" customWidth="1"/>
    <col min="4362" max="4362" width="15.875" style="3" customWidth="1"/>
    <col min="4363" max="4608" width="9" style="3"/>
    <col min="4609" max="4609" width="6.625" style="3" customWidth="1"/>
    <col min="4610" max="4610" width="30.125" style="3" customWidth="1"/>
    <col min="4611" max="4611" width="7.875" style="3" customWidth="1"/>
    <col min="4612" max="4612" width="8.75" style="3" customWidth="1"/>
    <col min="4613" max="4613" width="14.125" style="3" bestFit="1" customWidth="1"/>
    <col min="4614" max="4614" width="16.375" style="3" customWidth="1"/>
    <col min="4615" max="4615" width="0" style="3" hidden="1" customWidth="1"/>
    <col min="4616" max="4616" width="9" style="3"/>
    <col min="4617" max="4617" width="25.125" style="3" customWidth="1"/>
    <col min="4618" max="4618" width="15.875" style="3" customWidth="1"/>
    <col min="4619" max="4864" width="9" style="3"/>
    <col min="4865" max="4865" width="6.625" style="3" customWidth="1"/>
    <col min="4866" max="4866" width="30.125" style="3" customWidth="1"/>
    <col min="4867" max="4867" width="7.875" style="3" customWidth="1"/>
    <col min="4868" max="4868" width="8.75" style="3" customWidth="1"/>
    <col min="4869" max="4869" width="14.125" style="3" bestFit="1" customWidth="1"/>
    <col min="4870" max="4870" width="16.375" style="3" customWidth="1"/>
    <col min="4871" max="4871" width="0" style="3" hidden="1" customWidth="1"/>
    <col min="4872" max="4872" width="9" style="3"/>
    <col min="4873" max="4873" width="25.125" style="3" customWidth="1"/>
    <col min="4874" max="4874" width="15.875" style="3" customWidth="1"/>
    <col min="4875" max="5120" width="9" style="3"/>
    <col min="5121" max="5121" width="6.625" style="3" customWidth="1"/>
    <col min="5122" max="5122" width="30.125" style="3" customWidth="1"/>
    <col min="5123" max="5123" width="7.875" style="3" customWidth="1"/>
    <col min="5124" max="5124" width="8.75" style="3" customWidth="1"/>
    <col min="5125" max="5125" width="14.125" style="3" bestFit="1" customWidth="1"/>
    <col min="5126" max="5126" width="16.375" style="3" customWidth="1"/>
    <col min="5127" max="5127" width="0" style="3" hidden="1" customWidth="1"/>
    <col min="5128" max="5128" width="9" style="3"/>
    <col min="5129" max="5129" width="25.125" style="3" customWidth="1"/>
    <col min="5130" max="5130" width="15.875" style="3" customWidth="1"/>
    <col min="5131" max="5376" width="9" style="3"/>
    <col min="5377" max="5377" width="6.625" style="3" customWidth="1"/>
    <col min="5378" max="5378" width="30.125" style="3" customWidth="1"/>
    <col min="5379" max="5379" width="7.875" style="3" customWidth="1"/>
    <col min="5380" max="5380" width="8.75" style="3" customWidth="1"/>
    <col min="5381" max="5381" width="14.125" style="3" bestFit="1" customWidth="1"/>
    <col min="5382" max="5382" width="16.375" style="3" customWidth="1"/>
    <col min="5383" max="5383" width="0" style="3" hidden="1" customWidth="1"/>
    <col min="5384" max="5384" width="9" style="3"/>
    <col min="5385" max="5385" width="25.125" style="3" customWidth="1"/>
    <col min="5386" max="5386" width="15.875" style="3" customWidth="1"/>
    <col min="5387" max="5632" width="9" style="3"/>
    <col min="5633" max="5633" width="6.625" style="3" customWidth="1"/>
    <col min="5634" max="5634" width="30.125" style="3" customWidth="1"/>
    <col min="5635" max="5635" width="7.875" style="3" customWidth="1"/>
    <col min="5636" max="5636" width="8.75" style="3" customWidth="1"/>
    <col min="5637" max="5637" width="14.125" style="3" bestFit="1" customWidth="1"/>
    <col min="5638" max="5638" width="16.375" style="3" customWidth="1"/>
    <col min="5639" max="5639" width="0" style="3" hidden="1" customWidth="1"/>
    <col min="5640" max="5640" width="9" style="3"/>
    <col min="5641" max="5641" width="25.125" style="3" customWidth="1"/>
    <col min="5642" max="5642" width="15.875" style="3" customWidth="1"/>
    <col min="5643" max="5888" width="9" style="3"/>
    <col min="5889" max="5889" width="6.625" style="3" customWidth="1"/>
    <col min="5890" max="5890" width="30.125" style="3" customWidth="1"/>
    <col min="5891" max="5891" width="7.875" style="3" customWidth="1"/>
    <col min="5892" max="5892" width="8.75" style="3" customWidth="1"/>
    <col min="5893" max="5893" width="14.125" style="3" bestFit="1" customWidth="1"/>
    <col min="5894" max="5894" width="16.375" style="3" customWidth="1"/>
    <col min="5895" max="5895" width="0" style="3" hidden="1" customWidth="1"/>
    <col min="5896" max="5896" width="9" style="3"/>
    <col min="5897" max="5897" width="25.125" style="3" customWidth="1"/>
    <col min="5898" max="5898" width="15.875" style="3" customWidth="1"/>
    <col min="5899" max="6144" width="9" style="3"/>
    <col min="6145" max="6145" width="6.625" style="3" customWidth="1"/>
    <col min="6146" max="6146" width="30.125" style="3" customWidth="1"/>
    <col min="6147" max="6147" width="7.875" style="3" customWidth="1"/>
    <col min="6148" max="6148" width="8.75" style="3" customWidth="1"/>
    <col min="6149" max="6149" width="14.125" style="3" bestFit="1" customWidth="1"/>
    <col min="6150" max="6150" width="16.375" style="3" customWidth="1"/>
    <col min="6151" max="6151" width="0" style="3" hidden="1" customWidth="1"/>
    <col min="6152" max="6152" width="9" style="3"/>
    <col min="6153" max="6153" width="25.125" style="3" customWidth="1"/>
    <col min="6154" max="6154" width="15.875" style="3" customWidth="1"/>
    <col min="6155" max="6400" width="9" style="3"/>
    <col min="6401" max="6401" width="6.625" style="3" customWidth="1"/>
    <col min="6402" max="6402" width="30.125" style="3" customWidth="1"/>
    <col min="6403" max="6403" width="7.875" style="3" customWidth="1"/>
    <col min="6404" max="6404" width="8.75" style="3" customWidth="1"/>
    <col min="6405" max="6405" width="14.125" style="3" bestFit="1" customWidth="1"/>
    <col min="6406" max="6406" width="16.375" style="3" customWidth="1"/>
    <col min="6407" max="6407" width="0" style="3" hidden="1" customWidth="1"/>
    <col min="6408" max="6408" width="9" style="3"/>
    <col min="6409" max="6409" width="25.125" style="3" customWidth="1"/>
    <col min="6410" max="6410" width="15.875" style="3" customWidth="1"/>
    <col min="6411" max="6656" width="9" style="3"/>
    <col min="6657" max="6657" width="6.625" style="3" customWidth="1"/>
    <col min="6658" max="6658" width="30.125" style="3" customWidth="1"/>
    <col min="6659" max="6659" width="7.875" style="3" customWidth="1"/>
    <col min="6660" max="6660" width="8.75" style="3" customWidth="1"/>
    <col min="6661" max="6661" width="14.125" style="3" bestFit="1" customWidth="1"/>
    <col min="6662" max="6662" width="16.375" style="3" customWidth="1"/>
    <col min="6663" max="6663" width="0" style="3" hidden="1" customWidth="1"/>
    <col min="6664" max="6664" width="9" style="3"/>
    <col min="6665" max="6665" width="25.125" style="3" customWidth="1"/>
    <col min="6666" max="6666" width="15.875" style="3" customWidth="1"/>
    <col min="6667" max="6912" width="9" style="3"/>
    <col min="6913" max="6913" width="6.625" style="3" customWidth="1"/>
    <col min="6914" max="6914" width="30.125" style="3" customWidth="1"/>
    <col min="6915" max="6915" width="7.875" style="3" customWidth="1"/>
    <col min="6916" max="6916" width="8.75" style="3" customWidth="1"/>
    <col min="6917" max="6917" width="14.125" style="3" bestFit="1" customWidth="1"/>
    <col min="6918" max="6918" width="16.375" style="3" customWidth="1"/>
    <col min="6919" max="6919" width="0" style="3" hidden="1" customWidth="1"/>
    <col min="6920" max="6920" width="9" style="3"/>
    <col min="6921" max="6921" width="25.125" style="3" customWidth="1"/>
    <col min="6922" max="6922" width="15.875" style="3" customWidth="1"/>
    <col min="6923" max="7168" width="9" style="3"/>
    <col min="7169" max="7169" width="6.625" style="3" customWidth="1"/>
    <col min="7170" max="7170" width="30.125" style="3" customWidth="1"/>
    <col min="7171" max="7171" width="7.875" style="3" customWidth="1"/>
    <col min="7172" max="7172" width="8.75" style="3" customWidth="1"/>
    <col min="7173" max="7173" width="14.125" style="3" bestFit="1" customWidth="1"/>
    <col min="7174" max="7174" width="16.375" style="3" customWidth="1"/>
    <col min="7175" max="7175" width="0" style="3" hidden="1" customWidth="1"/>
    <col min="7176" max="7176" width="9" style="3"/>
    <col min="7177" max="7177" width="25.125" style="3" customWidth="1"/>
    <col min="7178" max="7178" width="15.875" style="3" customWidth="1"/>
    <col min="7179" max="7424" width="9" style="3"/>
    <col min="7425" max="7425" width="6.625" style="3" customWidth="1"/>
    <col min="7426" max="7426" width="30.125" style="3" customWidth="1"/>
    <col min="7427" max="7427" width="7.875" style="3" customWidth="1"/>
    <col min="7428" max="7428" width="8.75" style="3" customWidth="1"/>
    <col min="7429" max="7429" width="14.125" style="3" bestFit="1" customWidth="1"/>
    <col min="7430" max="7430" width="16.375" style="3" customWidth="1"/>
    <col min="7431" max="7431" width="0" style="3" hidden="1" customWidth="1"/>
    <col min="7432" max="7432" width="9" style="3"/>
    <col min="7433" max="7433" width="25.125" style="3" customWidth="1"/>
    <col min="7434" max="7434" width="15.875" style="3" customWidth="1"/>
    <col min="7435" max="7680" width="9" style="3"/>
    <col min="7681" max="7681" width="6.625" style="3" customWidth="1"/>
    <col min="7682" max="7682" width="30.125" style="3" customWidth="1"/>
    <col min="7683" max="7683" width="7.875" style="3" customWidth="1"/>
    <col min="7684" max="7684" width="8.75" style="3" customWidth="1"/>
    <col min="7685" max="7685" width="14.125" style="3" bestFit="1" customWidth="1"/>
    <col min="7686" max="7686" width="16.375" style="3" customWidth="1"/>
    <col min="7687" max="7687" width="0" style="3" hidden="1" customWidth="1"/>
    <col min="7688" max="7688" width="9" style="3"/>
    <col min="7689" max="7689" width="25.125" style="3" customWidth="1"/>
    <col min="7690" max="7690" width="15.875" style="3" customWidth="1"/>
    <col min="7691" max="7936" width="9" style="3"/>
    <col min="7937" max="7937" width="6.625" style="3" customWidth="1"/>
    <col min="7938" max="7938" width="30.125" style="3" customWidth="1"/>
    <col min="7939" max="7939" width="7.875" style="3" customWidth="1"/>
    <col min="7940" max="7940" width="8.75" style="3" customWidth="1"/>
    <col min="7941" max="7941" width="14.125" style="3" bestFit="1" customWidth="1"/>
    <col min="7942" max="7942" width="16.375" style="3" customWidth="1"/>
    <col min="7943" max="7943" width="0" style="3" hidden="1" customWidth="1"/>
    <col min="7944" max="7944" width="9" style="3"/>
    <col min="7945" max="7945" width="25.125" style="3" customWidth="1"/>
    <col min="7946" max="7946" width="15.875" style="3" customWidth="1"/>
    <col min="7947" max="8192" width="9" style="3"/>
    <col min="8193" max="8193" width="6.625" style="3" customWidth="1"/>
    <col min="8194" max="8194" width="30.125" style="3" customWidth="1"/>
    <col min="8195" max="8195" width="7.875" style="3" customWidth="1"/>
    <col min="8196" max="8196" width="8.75" style="3" customWidth="1"/>
    <col min="8197" max="8197" width="14.125" style="3" bestFit="1" customWidth="1"/>
    <col min="8198" max="8198" width="16.375" style="3" customWidth="1"/>
    <col min="8199" max="8199" width="0" style="3" hidden="1" customWidth="1"/>
    <col min="8200" max="8200" width="9" style="3"/>
    <col min="8201" max="8201" width="25.125" style="3" customWidth="1"/>
    <col min="8202" max="8202" width="15.875" style="3" customWidth="1"/>
    <col min="8203" max="8448" width="9" style="3"/>
    <col min="8449" max="8449" width="6.625" style="3" customWidth="1"/>
    <col min="8450" max="8450" width="30.125" style="3" customWidth="1"/>
    <col min="8451" max="8451" width="7.875" style="3" customWidth="1"/>
    <col min="8452" max="8452" width="8.75" style="3" customWidth="1"/>
    <col min="8453" max="8453" width="14.125" style="3" bestFit="1" customWidth="1"/>
    <col min="8454" max="8454" width="16.375" style="3" customWidth="1"/>
    <col min="8455" max="8455" width="0" style="3" hidden="1" customWidth="1"/>
    <col min="8456" max="8456" width="9" style="3"/>
    <col min="8457" max="8457" width="25.125" style="3" customWidth="1"/>
    <col min="8458" max="8458" width="15.875" style="3" customWidth="1"/>
    <col min="8459" max="8704" width="9" style="3"/>
    <col min="8705" max="8705" width="6.625" style="3" customWidth="1"/>
    <col min="8706" max="8706" width="30.125" style="3" customWidth="1"/>
    <col min="8707" max="8707" width="7.875" style="3" customWidth="1"/>
    <col min="8708" max="8708" width="8.75" style="3" customWidth="1"/>
    <col min="8709" max="8709" width="14.125" style="3" bestFit="1" customWidth="1"/>
    <col min="8710" max="8710" width="16.375" style="3" customWidth="1"/>
    <col min="8711" max="8711" width="0" style="3" hidden="1" customWidth="1"/>
    <col min="8712" max="8712" width="9" style="3"/>
    <col min="8713" max="8713" width="25.125" style="3" customWidth="1"/>
    <col min="8714" max="8714" width="15.875" style="3" customWidth="1"/>
    <col min="8715" max="8960" width="9" style="3"/>
    <col min="8961" max="8961" width="6.625" style="3" customWidth="1"/>
    <col min="8962" max="8962" width="30.125" style="3" customWidth="1"/>
    <col min="8963" max="8963" width="7.875" style="3" customWidth="1"/>
    <col min="8964" max="8964" width="8.75" style="3" customWidth="1"/>
    <col min="8965" max="8965" width="14.125" style="3" bestFit="1" customWidth="1"/>
    <col min="8966" max="8966" width="16.375" style="3" customWidth="1"/>
    <col min="8967" max="8967" width="0" style="3" hidden="1" customWidth="1"/>
    <col min="8968" max="8968" width="9" style="3"/>
    <col min="8969" max="8969" width="25.125" style="3" customWidth="1"/>
    <col min="8970" max="8970" width="15.875" style="3" customWidth="1"/>
    <col min="8971" max="9216" width="9" style="3"/>
    <col min="9217" max="9217" width="6.625" style="3" customWidth="1"/>
    <col min="9218" max="9218" width="30.125" style="3" customWidth="1"/>
    <col min="9219" max="9219" width="7.875" style="3" customWidth="1"/>
    <col min="9220" max="9220" width="8.75" style="3" customWidth="1"/>
    <col min="9221" max="9221" width="14.125" style="3" bestFit="1" customWidth="1"/>
    <col min="9222" max="9222" width="16.375" style="3" customWidth="1"/>
    <col min="9223" max="9223" width="0" style="3" hidden="1" customWidth="1"/>
    <col min="9224" max="9224" width="9" style="3"/>
    <col min="9225" max="9225" width="25.125" style="3" customWidth="1"/>
    <col min="9226" max="9226" width="15.875" style="3" customWidth="1"/>
    <col min="9227" max="9472" width="9" style="3"/>
    <col min="9473" max="9473" width="6.625" style="3" customWidth="1"/>
    <col min="9474" max="9474" width="30.125" style="3" customWidth="1"/>
    <col min="9475" max="9475" width="7.875" style="3" customWidth="1"/>
    <col min="9476" max="9476" width="8.75" style="3" customWidth="1"/>
    <col min="9477" max="9477" width="14.125" style="3" bestFit="1" customWidth="1"/>
    <col min="9478" max="9478" width="16.375" style="3" customWidth="1"/>
    <col min="9479" max="9479" width="0" style="3" hidden="1" customWidth="1"/>
    <col min="9480" max="9480" width="9" style="3"/>
    <col min="9481" max="9481" width="25.125" style="3" customWidth="1"/>
    <col min="9482" max="9482" width="15.875" style="3" customWidth="1"/>
    <col min="9483" max="9728" width="9" style="3"/>
    <col min="9729" max="9729" width="6.625" style="3" customWidth="1"/>
    <col min="9730" max="9730" width="30.125" style="3" customWidth="1"/>
    <col min="9731" max="9731" width="7.875" style="3" customWidth="1"/>
    <col min="9732" max="9732" width="8.75" style="3" customWidth="1"/>
    <col min="9733" max="9733" width="14.125" style="3" bestFit="1" customWidth="1"/>
    <col min="9734" max="9734" width="16.375" style="3" customWidth="1"/>
    <col min="9735" max="9735" width="0" style="3" hidden="1" customWidth="1"/>
    <col min="9736" max="9736" width="9" style="3"/>
    <col min="9737" max="9737" width="25.125" style="3" customWidth="1"/>
    <col min="9738" max="9738" width="15.875" style="3" customWidth="1"/>
    <col min="9739" max="9984" width="9" style="3"/>
    <col min="9985" max="9985" width="6.625" style="3" customWidth="1"/>
    <col min="9986" max="9986" width="30.125" style="3" customWidth="1"/>
    <col min="9987" max="9987" width="7.875" style="3" customWidth="1"/>
    <col min="9988" max="9988" width="8.75" style="3" customWidth="1"/>
    <col min="9989" max="9989" width="14.125" style="3" bestFit="1" customWidth="1"/>
    <col min="9990" max="9990" width="16.375" style="3" customWidth="1"/>
    <col min="9991" max="9991" width="0" style="3" hidden="1" customWidth="1"/>
    <col min="9992" max="9992" width="9" style="3"/>
    <col min="9993" max="9993" width="25.125" style="3" customWidth="1"/>
    <col min="9994" max="9994" width="15.875" style="3" customWidth="1"/>
    <col min="9995" max="10240" width="9" style="3"/>
    <col min="10241" max="10241" width="6.625" style="3" customWidth="1"/>
    <col min="10242" max="10242" width="30.125" style="3" customWidth="1"/>
    <col min="10243" max="10243" width="7.875" style="3" customWidth="1"/>
    <col min="10244" max="10244" width="8.75" style="3" customWidth="1"/>
    <col min="10245" max="10245" width="14.125" style="3" bestFit="1" customWidth="1"/>
    <col min="10246" max="10246" width="16.375" style="3" customWidth="1"/>
    <col min="10247" max="10247" width="0" style="3" hidden="1" customWidth="1"/>
    <col min="10248" max="10248" width="9" style="3"/>
    <col min="10249" max="10249" width="25.125" style="3" customWidth="1"/>
    <col min="10250" max="10250" width="15.875" style="3" customWidth="1"/>
    <col min="10251" max="10496" width="9" style="3"/>
    <col min="10497" max="10497" width="6.625" style="3" customWidth="1"/>
    <col min="10498" max="10498" width="30.125" style="3" customWidth="1"/>
    <col min="10499" max="10499" width="7.875" style="3" customWidth="1"/>
    <col min="10500" max="10500" width="8.75" style="3" customWidth="1"/>
    <col min="10501" max="10501" width="14.125" style="3" bestFit="1" customWidth="1"/>
    <col min="10502" max="10502" width="16.375" style="3" customWidth="1"/>
    <col min="10503" max="10503" width="0" style="3" hidden="1" customWidth="1"/>
    <col min="10504" max="10504" width="9" style="3"/>
    <col min="10505" max="10505" width="25.125" style="3" customWidth="1"/>
    <col min="10506" max="10506" width="15.875" style="3" customWidth="1"/>
    <col min="10507" max="10752" width="9" style="3"/>
    <col min="10753" max="10753" width="6.625" style="3" customWidth="1"/>
    <col min="10754" max="10754" width="30.125" style="3" customWidth="1"/>
    <col min="10755" max="10755" width="7.875" style="3" customWidth="1"/>
    <col min="10756" max="10756" width="8.75" style="3" customWidth="1"/>
    <col min="10757" max="10757" width="14.125" style="3" bestFit="1" customWidth="1"/>
    <col min="10758" max="10758" width="16.375" style="3" customWidth="1"/>
    <col min="10759" max="10759" width="0" style="3" hidden="1" customWidth="1"/>
    <col min="10760" max="10760" width="9" style="3"/>
    <col min="10761" max="10761" width="25.125" style="3" customWidth="1"/>
    <col min="10762" max="10762" width="15.875" style="3" customWidth="1"/>
    <col min="10763" max="11008" width="9" style="3"/>
    <col min="11009" max="11009" width="6.625" style="3" customWidth="1"/>
    <col min="11010" max="11010" width="30.125" style="3" customWidth="1"/>
    <col min="11011" max="11011" width="7.875" style="3" customWidth="1"/>
    <col min="11012" max="11012" width="8.75" style="3" customWidth="1"/>
    <col min="11013" max="11013" width="14.125" style="3" bestFit="1" customWidth="1"/>
    <col min="11014" max="11014" width="16.375" style="3" customWidth="1"/>
    <col min="11015" max="11015" width="0" style="3" hidden="1" customWidth="1"/>
    <col min="11016" max="11016" width="9" style="3"/>
    <col min="11017" max="11017" width="25.125" style="3" customWidth="1"/>
    <col min="11018" max="11018" width="15.875" style="3" customWidth="1"/>
    <col min="11019" max="11264" width="9" style="3"/>
    <col min="11265" max="11265" width="6.625" style="3" customWidth="1"/>
    <col min="11266" max="11266" width="30.125" style="3" customWidth="1"/>
    <col min="11267" max="11267" width="7.875" style="3" customWidth="1"/>
    <col min="11268" max="11268" width="8.75" style="3" customWidth="1"/>
    <col min="11269" max="11269" width="14.125" style="3" bestFit="1" customWidth="1"/>
    <col min="11270" max="11270" width="16.375" style="3" customWidth="1"/>
    <col min="11271" max="11271" width="0" style="3" hidden="1" customWidth="1"/>
    <col min="11272" max="11272" width="9" style="3"/>
    <col min="11273" max="11273" width="25.125" style="3" customWidth="1"/>
    <col min="11274" max="11274" width="15.875" style="3" customWidth="1"/>
    <col min="11275" max="11520" width="9" style="3"/>
    <col min="11521" max="11521" width="6.625" style="3" customWidth="1"/>
    <col min="11522" max="11522" width="30.125" style="3" customWidth="1"/>
    <col min="11523" max="11523" width="7.875" style="3" customWidth="1"/>
    <col min="11524" max="11524" width="8.75" style="3" customWidth="1"/>
    <col min="11525" max="11525" width="14.125" style="3" bestFit="1" customWidth="1"/>
    <col min="11526" max="11526" width="16.375" style="3" customWidth="1"/>
    <col min="11527" max="11527" width="0" style="3" hidden="1" customWidth="1"/>
    <col min="11528" max="11528" width="9" style="3"/>
    <col min="11529" max="11529" width="25.125" style="3" customWidth="1"/>
    <col min="11530" max="11530" width="15.875" style="3" customWidth="1"/>
    <col min="11531" max="11776" width="9" style="3"/>
    <col min="11777" max="11777" width="6.625" style="3" customWidth="1"/>
    <col min="11778" max="11778" width="30.125" style="3" customWidth="1"/>
    <col min="11779" max="11779" width="7.875" style="3" customWidth="1"/>
    <col min="11780" max="11780" width="8.75" style="3" customWidth="1"/>
    <col min="11781" max="11781" width="14.125" style="3" bestFit="1" customWidth="1"/>
    <col min="11782" max="11782" width="16.375" style="3" customWidth="1"/>
    <col min="11783" max="11783" width="0" style="3" hidden="1" customWidth="1"/>
    <col min="11784" max="11784" width="9" style="3"/>
    <col min="11785" max="11785" width="25.125" style="3" customWidth="1"/>
    <col min="11786" max="11786" width="15.875" style="3" customWidth="1"/>
    <col min="11787" max="12032" width="9" style="3"/>
    <col min="12033" max="12033" width="6.625" style="3" customWidth="1"/>
    <col min="12034" max="12034" width="30.125" style="3" customWidth="1"/>
    <col min="12035" max="12035" width="7.875" style="3" customWidth="1"/>
    <col min="12036" max="12036" width="8.75" style="3" customWidth="1"/>
    <col min="12037" max="12037" width="14.125" style="3" bestFit="1" customWidth="1"/>
    <col min="12038" max="12038" width="16.375" style="3" customWidth="1"/>
    <col min="12039" max="12039" width="0" style="3" hidden="1" customWidth="1"/>
    <col min="12040" max="12040" width="9" style="3"/>
    <col min="12041" max="12041" width="25.125" style="3" customWidth="1"/>
    <col min="12042" max="12042" width="15.875" style="3" customWidth="1"/>
    <col min="12043" max="12288" width="9" style="3"/>
    <col min="12289" max="12289" width="6.625" style="3" customWidth="1"/>
    <col min="12290" max="12290" width="30.125" style="3" customWidth="1"/>
    <col min="12291" max="12291" width="7.875" style="3" customWidth="1"/>
    <col min="12292" max="12292" width="8.75" style="3" customWidth="1"/>
    <col min="12293" max="12293" width="14.125" style="3" bestFit="1" customWidth="1"/>
    <col min="12294" max="12294" width="16.375" style="3" customWidth="1"/>
    <col min="12295" max="12295" width="0" style="3" hidden="1" customWidth="1"/>
    <col min="12296" max="12296" width="9" style="3"/>
    <col min="12297" max="12297" width="25.125" style="3" customWidth="1"/>
    <col min="12298" max="12298" width="15.875" style="3" customWidth="1"/>
    <col min="12299" max="12544" width="9" style="3"/>
    <col min="12545" max="12545" width="6.625" style="3" customWidth="1"/>
    <col min="12546" max="12546" width="30.125" style="3" customWidth="1"/>
    <col min="12547" max="12547" width="7.875" style="3" customWidth="1"/>
    <col min="12548" max="12548" width="8.75" style="3" customWidth="1"/>
    <col min="12549" max="12549" width="14.125" style="3" bestFit="1" customWidth="1"/>
    <col min="12550" max="12550" width="16.375" style="3" customWidth="1"/>
    <col min="12551" max="12551" width="0" style="3" hidden="1" customWidth="1"/>
    <col min="12552" max="12552" width="9" style="3"/>
    <col min="12553" max="12553" width="25.125" style="3" customWidth="1"/>
    <col min="12554" max="12554" width="15.875" style="3" customWidth="1"/>
    <col min="12555" max="12800" width="9" style="3"/>
    <col min="12801" max="12801" width="6.625" style="3" customWidth="1"/>
    <col min="12802" max="12802" width="30.125" style="3" customWidth="1"/>
    <col min="12803" max="12803" width="7.875" style="3" customWidth="1"/>
    <col min="12804" max="12804" width="8.75" style="3" customWidth="1"/>
    <col min="12805" max="12805" width="14.125" style="3" bestFit="1" customWidth="1"/>
    <col min="12806" max="12806" width="16.375" style="3" customWidth="1"/>
    <col min="12807" max="12807" width="0" style="3" hidden="1" customWidth="1"/>
    <col min="12808" max="12808" width="9" style="3"/>
    <col min="12809" max="12809" width="25.125" style="3" customWidth="1"/>
    <col min="12810" max="12810" width="15.875" style="3" customWidth="1"/>
    <col min="12811" max="13056" width="9" style="3"/>
    <col min="13057" max="13057" width="6.625" style="3" customWidth="1"/>
    <col min="13058" max="13058" width="30.125" style="3" customWidth="1"/>
    <col min="13059" max="13059" width="7.875" style="3" customWidth="1"/>
    <col min="13060" max="13060" width="8.75" style="3" customWidth="1"/>
    <col min="13061" max="13061" width="14.125" style="3" bestFit="1" customWidth="1"/>
    <col min="13062" max="13062" width="16.375" style="3" customWidth="1"/>
    <col min="13063" max="13063" width="0" style="3" hidden="1" customWidth="1"/>
    <col min="13064" max="13064" width="9" style="3"/>
    <col min="13065" max="13065" width="25.125" style="3" customWidth="1"/>
    <col min="13066" max="13066" width="15.875" style="3" customWidth="1"/>
    <col min="13067" max="13312" width="9" style="3"/>
    <col min="13313" max="13313" width="6.625" style="3" customWidth="1"/>
    <col min="13314" max="13314" width="30.125" style="3" customWidth="1"/>
    <col min="13315" max="13315" width="7.875" style="3" customWidth="1"/>
    <col min="13316" max="13316" width="8.75" style="3" customWidth="1"/>
    <col min="13317" max="13317" width="14.125" style="3" bestFit="1" customWidth="1"/>
    <col min="13318" max="13318" width="16.375" style="3" customWidth="1"/>
    <col min="13319" max="13319" width="0" style="3" hidden="1" customWidth="1"/>
    <col min="13320" max="13320" width="9" style="3"/>
    <col min="13321" max="13321" width="25.125" style="3" customWidth="1"/>
    <col min="13322" max="13322" width="15.875" style="3" customWidth="1"/>
    <col min="13323" max="13568" width="9" style="3"/>
    <col min="13569" max="13569" width="6.625" style="3" customWidth="1"/>
    <col min="13570" max="13570" width="30.125" style="3" customWidth="1"/>
    <col min="13571" max="13571" width="7.875" style="3" customWidth="1"/>
    <col min="13572" max="13572" width="8.75" style="3" customWidth="1"/>
    <col min="13573" max="13573" width="14.125" style="3" bestFit="1" customWidth="1"/>
    <col min="13574" max="13574" width="16.375" style="3" customWidth="1"/>
    <col min="13575" max="13575" width="0" style="3" hidden="1" customWidth="1"/>
    <col min="13576" max="13576" width="9" style="3"/>
    <col min="13577" max="13577" width="25.125" style="3" customWidth="1"/>
    <col min="13578" max="13578" width="15.875" style="3" customWidth="1"/>
    <col min="13579" max="13824" width="9" style="3"/>
    <col min="13825" max="13825" width="6.625" style="3" customWidth="1"/>
    <col min="13826" max="13826" width="30.125" style="3" customWidth="1"/>
    <col min="13827" max="13827" width="7.875" style="3" customWidth="1"/>
    <col min="13828" max="13828" width="8.75" style="3" customWidth="1"/>
    <col min="13829" max="13829" width="14.125" style="3" bestFit="1" customWidth="1"/>
    <col min="13830" max="13830" width="16.375" style="3" customWidth="1"/>
    <col min="13831" max="13831" width="0" style="3" hidden="1" customWidth="1"/>
    <col min="13832" max="13832" width="9" style="3"/>
    <col min="13833" max="13833" width="25.125" style="3" customWidth="1"/>
    <col min="13834" max="13834" width="15.875" style="3" customWidth="1"/>
    <col min="13835" max="14080" width="9" style="3"/>
    <col min="14081" max="14081" width="6.625" style="3" customWidth="1"/>
    <col min="14082" max="14082" width="30.125" style="3" customWidth="1"/>
    <col min="14083" max="14083" width="7.875" style="3" customWidth="1"/>
    <col min="14084" max="14084" width="8.75" style="3" customWidth="1"/>
    <col min="14085" max="14085" width="14.125" style="3" bestFit="1" customWidth="1"/>
    <col min="14086" max="14086" width="16.375" style="3" customWidth="1"/>
    <col min="14087" max="14087" width="0" style="3" hidden="1" customWidth="1"/>
    <col min="14088" max="14088" width="9" style="3"/>
    <col min="14089" max="14089" width="25.125" style="3" customWidth="1"/>
    <col min="14090" max="14090" width="15.875" style="3" customWidth="1"/>
    <col min="14091" max="14336" width="9" style="3"/>
    <col min="14337" max="14337" width="6.625" style="3" customWidth="1"/>
    <col min="14338" max="14338" width="30.125" style="3" customWidth="1"/>
    <col min="14339" max="14339" width="7.875" style="3" customWidth="1"/>
    <col min="14340" max="14340" width="8.75" style="3" customWidth="1"/>
    <col min="14341" max="14341" width="14.125" style="3" bestFit="1" customWidth="1"/>
    <col min="14342" max="14342" width="16.375" style="3" customWidth="1"/>
    <col min="14343" max="14343" width="0" style="3" hidden="1" customWidth="1"/>
    <col min="14344" max="14344" width="9" style="3"/>
    <col min="14345" max="14345" width="25.125" style="3" customWidth="1"/>
    <col min="14346" max="14346" width="15.875" style="3" customWidth="1"/>
    <col min="14347" max="14592" width="9" style="3"/>
    <col min="14593" max="14593" width="6.625" style="3" customWidth="1"/>
    <col min="14594" max="14594" width="30.125" style="3" customWidth="1"/>
    <col min="14595" max="14595" width="7.875" style="3" customWidth="1"/>
    <col min="14596" max="14596" width="8.75" style="3" customWidth="1"/>
    <col min="14597" max="14597" width="14.125" style="3" bestFit="1" customWidth="1"/>
    <col min="14598" max="14598" width="16.375" style="3" customWidth="1"/>
    <col min="14599" max="14599" width="0" style="3" hidden="1" customWidth="1"/>
    <col min="14600" max="14600" width="9" style="3"/>
    <col min="14601" max="14601" width="25.125" style="3" customWidth="1"/>
    <col min="14602" max="14602" width="15.875" style="3" customWidth="1"/>
    <col min="14603" max="14848" width="9" style="3"/>
    <col min="14849" max="14849" width="6.625" style="3" customWidth="1"/>
    <col min="14850" max="14850" width="30.125" style="3" customWidth="1"/>
    <col min="14851" max="14851" width="7.875" style="3" customWidth="1"/>
    <col min="14852" max="14852" width="8.75" style="3" customWidth="1"/>
    <col min="14853" max="14853" width="14.125" style="3" bestFit="1" customWidth="1"/>
    <col min="14854" max="14854" width="16.375" style="3" customWidth="1"/>
    <col min="14855" max="14855" width="0" style="3" hidden="1" customWidth="1"/>
    <col min="14856" max="14856" width="9" style="3"/>
    <col min="14857" max="14857" width="25.125" style="3" customWidth="1"/>
    <col min="14858" max="14858" width="15.875" style="3" customWidth="1"/>
    <col min="14859" max="15104" width="9" style="3"/>
    <col min="15105" max="15105" width="6.625" style="3" customWidth="1"/>
    <col min="15106" max="15106" width="30.125" style="3" customWidth="1"/>
    <col min="15107" max="15107" width="7.875" style="3" customWidth="1"/>
    <col min="15108" max="15108" width="8.75" style="3" customWidth="1"/>
    <col min="15109" max="15109" width="14.125" style="3" bestFit="1" customWidth="1"/>
    <col min="15110" max="15110" width="16.375" style="3" customWidth="1"/>
    <col min="15111" max="15111" width="0" style="3" hidden="1" customWidth="1"/>
    <col min="15112" max="15112" width="9" style="3"/>
    <col min="15113" max="15113" width="25.125" style="3" customWidth="1"/>
    <col min="15114" max="15114" width="15.875" style="3" customWidth="1"/>
    <col min="15115" max="15360" width="9" style="3"/>
    <col min="15361" max="15361" width="6.625" style="3" customWidth="1"/>
    <col min="15362" max="15362" width="30.125" style="3" customWidth="1"/>
    <col min="15363" max="15363" width="7.875" style="3" customWidth="1"/>
    <col min="15364" max="15364" width="8.75" style="3" customWidth="1"/>
    <col min="15365" max="15365" width="14.125" style="3" bestFit="1" customWidth="1"/>
    <col min="15366" max="15366" width="16.375" style="3" customWidth="1"/>
    <col min="15367" max="15367" width="0" style="3" hidden="1" customWidth="1"/>
    <col min="15368" max="15368" width="9" style="3"/>
    <col min="15369" max="15369" width="25.125" style="3" customWidth="1"/>
    <col min="15370" max="15370" width="15.875" style="3" customWidth="1"/>
    <col min="15371" max="15616" width="9" style="3"/>
    <col min="15617" max="15617" width="6.625" style="3" customWidth="1"/>
    <col min="15618" max="15618" width="30.125" style="3" customWidth="1"/>
    <col min="15619" max="15619" width="7.875" style="3" customWidth="1"/>
    <col min="15620" max="15620" width="8.75" style="3" customWidth="1"/>
    <col min="15621" max="15621" width="14.125" style="3" bestFit="1" customWidth="1"/>
    <col min="15622" max="15622" width="16.375" style="3" customWidth="1"/>
    <col min="15623" max="15623" width="0" style="3" hidden="1" customWidth="1"/>
    <col min="15624" max="15624" width="9" style="3"/>
    <col min="15625" max="15625" width="25.125" style="3" customWidth="1"/>
    <col min="15626" max="15626" width="15.875" style="3" customWidth="1"/>
    <col min="15627" max="15872" width="9" style="3"/>
    <col min="15873" max="15873" width="6.625" style="3" customWidth="1"/>
    <col min="15874" max="15874" width="30.125" style="3" customWidth="1"/>
    <col min="15875" max="15875" width="7.875" style="3" customWidth="1"/>
    <col min="15876" max="15876" width="8.75" style="3" customWidth="1"/>
    <col min="15877" max="15877" width="14.125" style="3" bestFit="1" customWidth="1"/>
    <col min="15878" max="15878" width="16.375" style="3" customWidth="1"/>
    <col min="15879" max="15879" width="0" style="3" hidden="1" customWidth="1"/>
    <col min="15880" max="15880" width="9" style="3"/>
    <col min="15881" max="15881" width="25.125" style="3" customWidth="1"/>
    <col min="15882" max="15882" width="15.875" style="3" customWidth="1"/>
    <col min="15883" max="16128" width="9" style="3"/>
    <col min="16129" max="16129" width="6.625" style="3" customWidth="1"/>
    <col min="16130" max="16130" width="30.125" style="3" customWidth="1"/>
    <col min="16131" max="16131" width="7.875" style="3" customWidth="1"/>
    <col min="16132" max="16132" width="8.75" style="3" customWidth="1"/>
    <col min="16133" max="16133" width="14.125" style="3" bestFit="1" customWidth="1"/>
    <col min="16134" max="16134" width="16.375" style="3" customWidth="1"/>
    <col min="16135" max="16135" width="0" style="3" hidden="1" customWidth="1"/>
    <col min="16136" max="16136" width="9" style="3"/>
    <col min="16137" max="16137" width="25.125" style="3" customWidth="1"/>
    <col min="16138" max="16138" width="15.875" style="3" customWidth="1"/>
    <col min="16139" max="16384" width="9" style="3"/>
  </cols>
  <sheetData>
    <row r="1" spans="1:7" ht="18.75" customHeight="1">
      <c r="A1" s="352" t="s">
        <v>407</v>
      </c>
      <c r="B1" s="352"/>
      <c r="C1" s="352"/>
      <c r="D1" s="352"/>
      <c r="E1" s="352"/>
      <c r="F1" s="352"/>
      <c r="G1" s="352"/>
    </row>
    <row r="2" spans="1:7" s="1" customFormat="1" ht="17.25" customHeight="1">
      <c r="A2" s="382" t="str">
        <f>'[1]Tonghop '!A2</f>
        <v>HẠNG MỤC: CHI PHÍ LẬP QUY HOẠCH SẢN XUẤT VÀ QUY HOẠCH SỬ DỤNG ĐẤT CỦA XÃ NÔNG THÔN</v>
      </c>
      <c r="B2" s="382"/>
      <c r="C2" s="382"/>
      <c r="D2" s="382"/>
      <c r="E2" s="382"/>
      <c r="F2" s="382"/>
      <c r="G2" s="382"/>
    </row>
    <row r="3" spans="1:7" s="2" customFormat="1" ht="9" customHeight="1">
      <c r="A3" s="1"/>
      <c r="E3" s="21"/>
      <c r="F3" s="22"/>
      <c r="G3" s="63"/>
    </row>
    <row r="4" spans="1:7" s="23" customFormat="1" ht="18.75" customHeight="1">
      <c r="A4" s="67" t="s">
        <v>8</v>
      </c>
      <c r="B4" s="67" t="s">
        <v>4</v>
      </c>
      <c r="C4" s="67" t="s">
        <v>154</v>
      </c>
      <c r="D4" s="67" t="s">
        <v>3</v>
      </c>
      <c r="E4" s="68" t="s">
        <v>405</v>
      </c>
      <c r="F4" s="69" t="s">
        <v>404</v>
      </c>
      <c r="G4" s="70" t="s">
        <v>6</v>
      </c>
    </row>
    <row r="5" spans="1:7" s="23" customFormat="1" ht="15.75">
      <c r="A5" s="313">
        <v>1</v>
      </c>
      <c r="B5" s="314" t="s">
        <v>98</v>
      </c>
      <c r="C5" s="9"/>
      <c r="D5" s="315"/>
      <c r="E5" s="315"/>
      <c r="F5" s="316"/>
      <c r="G5" s="71"/>
    </row>
    <row r="6" spans="1:7" s="23" customFormat="1" ht="15.75">
      <c r="A6" s="9"/>
      <c r="B6" s="317" t="s">
        <v>99</v>
      </c>
      <c r="C6" s="9" t="s">
        <v>100</v>
      </c>
      <c r="D6" s="324">
        <v>5</v>
      </c>
      <c r="E6" s="315">
        <f>1*9832848/5/12</f>
        <v>163880.80000000002</v>
      </c>
      <c r="F6" s="316">
        <f>D6*E6</f>
        <v>819404.00000000012</v>
      </c>
      <c r="G6" s="71"/>
    </row>
    <row r="7" spans="1:7" s="23" customFormat="1" ht="15.75">
      <c r="A7" s="9"/>
      <c r="B7" s="317" t="s">
        <v>101</v>
      </c>
      <c r="C7" s="9" t="s">
        <v>100</v>
      </c>
      <c r="D7" s="324">
        <v>1</v>
      </c>
      <c r="E7" s="315">
        <f>1*5391000/5/12</f>
        <v>89850</v>
      </c>
      <c r="F7" s="316">
        <f>D7*E7</f>
        <v>89850</v>
      </c>
      <c r="G7" s="71"/>
    </row>
    <row r="8" spans="1:7" s="23" customFormat="1" ht="15.75">
      <c r="A8" s="313">
        <v>2</v>
      </c>
      <c r="B8" s="314" t="s">
        <v>57</v>
      </c>
      <c r="C8" s="9"/>
      <c r="D8" s="324"/>
      <c r="E8" s="315"/>
      <c r="F8" s="316"/>
      <c r="G8" s="71"/>
    </row>
    <row r="9" spans="1:7" s="23" customFormat="1" ht="15.75">
      <c r="A9" s="9" t="s">
        <v>102</v>
      </c>
      <c r="B9" s="317" t="s">
        <v>109</v>
      </c>
      <c r="C9" s="9" t="s">
        <v>103</v>
      </c>
      <c r="D9" s="324">
        <v>1</v>
      </c>
      <c r="E9" s="315">
        <v>500000</v>
      </c>
      <c r="F9" s="316">
        <f>D9*E9</f>
        <v>500000</v>
      </c>
      <c r="G9" s="71"/>
    </row>
    <row r="10" spans="1:7" s="23" customFormat="1" ht="15.75">
      <c r="A10" s="9" t="s">
        <v>104</v>
      </c>
      <c r="B10" s="317" t="s">
        <v>58</v>
      </c>
      <c r="C10" s="9"/>
      <c r="D10" s="324"/>
      <c r="E10" s="315"/>
      <c r="F10" s="316"/>
      <c r="G10" s="71"/>
    </row>
    <row r="11" spans="1:7" s="23" customFormat="1" ht="15.75">
      <c r="A11" s="9"/>
      <c r="B11" s="318" t="s">
        <v>105</v>
      </c>
      <c r="C11" s="9"/>
      <c r="D11" s="324"/>
      <c r="E11" s="315"/>
      <c r="F11" s="316"/>
      <c r="G11" s="71"/>
    </row>
    <row r="12" spans="1:7" s="23" customFormat="1" ht="15.75">
      <c r="A12" s="9"/>
      <c r="B12" s="317" t="s">
        <v>408</v>
      </c>
      <c r="C12" s="9" t="s">
        <v>62</v>
      </c>
      <c r="D12" s="324">
        <v>2</v>
      </c>
      <c r="E12" s="315">
        <v>60000</v>
      </c>
      <c r="F12" s="316">
        <f>D12*E12</f>
        <v>120000</v>
      </c>
      <c r="G12" s="71"/>
    </row>
    <row r="13" spans="1:7" s="23" customFormat="1" ht="15.75">
      <c r="A13" s="9"/>
      <c r="B13" s="317" t="s">
        <v>106</v>
      </c>
      <c r="C13" s="9"/>
      <c r="D13" s="324"/>
      <c r="E13" s="315"/>
      <c r="F13" s="316"/>
      <c r="G13" s="71"/>
    </row>
    <row r="14" spans="1:7" s="23" customFormat="1" ht="15.75">
      <c r="A14" s="9"/>
      <c r="B14" s="317" t="s">
        <v>59</v>
      </c>
      <c r="C14" s="9" t="s">
        <v>62</v>
      </c>
      <c r="D14" s="324">
        <v>2</v>
      </c>
      <c r="E14" s="315">
        <v>14000</v>
      </c>
      <c r="F14" s="316">
        <f>D14*E14</f>
        <v>28000</v>
      </c>
      <c r="G14" s="71"/>
    </row>
    <row r="15" spans="1:7" s="23" customFormat="1" ht="15.75">
      <c r="A15" s="9"/>
      <c r="B15" s="317" t="s">
        <v>61</v>
      </c>
      <c r="C15" s="9" t="s">
        <v>62</v>
      </c>
      <c r="D15" s="324">
        <v>20</v>
      </c>
      <c r="E15" s="315">
        <v>600</v>
      </c>
      <c r="F15" s="316">
        <f>D15*E15</f>
        <v>12000</v>
      </c>
      <c r="G15" s="71"/>
    </row>
    <row r="16" spans="1:7" s="23" customFormat="1" ht="15.75">
      <c r="A16" s="9"/>
      <c r="B16" s="319" t="s">
        <v>107</v>
      </c>
      <c r="C16" s="9"/>
      <c r="D16" s="324"/>
      <c r="E16" s="315"/>
      <c r="F16" s="316"/>
      <c r="G16" s="71"/>
    </row>
    <row r="17" spans="1:7" s="23" customFormat="1" ht="15.75">
      <c r="A17" s="9"/>
      <c r="B17" s="317" t="s">
        <v>59</v>
      </c>
      <c r="C17" s="9" t="s">
        <v>62</v>
      </c>
      <c r="D17" s="324">
        <f>D12*3</f>
        <v>6</v>
      </c>
      <c r="E17" s="315">
        <v>8000</v>
      </c>
      <c r="F17" s="316">
        <f>D17*E17</f>
        <v>48000</v>
      </c>
      <c r="G17" s="71"/>
    </row>
    <row r="18" spans="1:7" s="23" customFormat="1" ht="15.75">
      <c r="A18" s="9"/>
      <c r="B18" s="317" t="s">
        <v>61</v>
      </c>
      <c r="C18" s="9" t="s">
        <v>62</v>
      </c>
      <c r="D18" s="324">
        <f>D15*3</f>
        <v>60</v>
      </c>
      <c r="E18" s="315">
        <v>300</v>
      </c>
      <c r="F18" s="316">
        <f>D18*E18</f>
        <v>18000</v>
      </c>
      <c r="G18" s="71"/>
    </row>
    <row r="19" spans="1:7" s="23" customFormat="1" ht="15.75">
      <c r="A19" s="9"/>
      <c r="B19" s="319" t="s">
        <v>108</v>
      </c>
      <c r="C19" s="9"/>
      <c r="D19" s="324"/>
      <c r="E19" s="315"/>
      <c r="F19" s="316"/>
      <c r="G19" s="71"/>
    </row>
    <row r="20" spans="1:7" s="23" customFormat="1" ht="15.75">
      <c r="A20" s="9"/>
      <c r="B20" s="317" t="s">
        <v>59</v>
      </c>
      <c r="C20" s="9" t="s">
        <v>63</v>
      </c>
      <c r="D20" s="324">
        <v>3</v>
      </c>
      <c r="E20" s="315">
        <v>40000</v>
      </c>
      <c r="F20" s="316">
        <f>D20*E20</f>
        <v>120000</v>
      </c>
      <c r="G20" s="71"/>
    </row>
    <row r="21" spans="1:7" s="23" customFormat="1" ht="15.75">
      <c r="A21" s="9"/>
      <c r="B21" s="317" t="s">
        <v>61</v>
      </c>
      <c r="C21" s="9" t="s">
        <v>63</v>
      </c>
      <c r="D21" s="324">
        <v>3</v>
      </c>
      <c r="E21" s="315">
        <v>25000</v>
      </c>
      <c r="F21" s="316">
        <f>D21*E21</f>
        <v>75000</v>
      </c>
      <c r="G21" s="71"/>
    </row>
    <row r="22" spans="1:7" s="23" customFormat="1" ht="15.75">
      <c r="A22" s="9"/>
      <c r="B22" s="318" t="s">
        <v>64</v>
      </c>
      <c r="C22" s="9"/>
      <c r="D22" s="324"/>
      <c r="E22" s="315"/>
      <c r="F22" s="316"/>
      <c r="G22" s="71"/>
    </row>
    <row r="23" spans="1:7" s="23" customFormat="1" ht="15.75">
      <c r="A23" s="9"/>
      <c r="B23" s="317" t="s">
        <v>408</v>
      </c>
      <c r="C23" s="9" t="s">
        <v>62</v>
      </c>
      <c r="D23" s="324">
        <v>2</v>
      </c>
      <c r="E23" s="315">
        <v>60000</v>
      </c>
      <c r="F23" s="316">
        <f>D23*E23</f>
        <v>120000</v>
      </c>
      <c r="G23" s="71"/>
    </row>
    <row r="24" spans="1:7" s="23" customFormat="1" ht="15.75">
      <c r="A24" s="9"/>
      <c r="B24" s="317" t="s">
        <v>106</v>
      </c>
      <c r="C24" s="9"/>
      <c r="D24" s="324"/>
      <c r="E24" s="315"/>
      <c r="F24" s="316"/>
      <c r="G24" s="71"/>
    </row>
    <row r="25" spans="1:7" s="23" customFormat="1" ht="15.75">
      <c r="A25" s="9"/>
      <c r="B25" s="317" t="s">
        <v>59</v>
      </c>
      <c r="C25" s="9" t="s">
        <v>62</v>
      </c>
      <c r="D25" s="324">
        <v>2</v>
      </c>
      <c r="E25" s="315">
        <v>14000</v>
      </c>
      <c r="F25" s="316">
        <f>D25*E25</f>
        <v>28000</v>
      </c>
      <c r="G25" s="71"/>
    </row>
    <row r="26" spans="1:7" s="23" customFormat="1" ht="15.75">
      <c r="A26" s="9"/>
      <c r="B26" s="317" t="s">
        <v>61</v>
      </c>
      <c r="C26" s="9" t="s">
        <v>62</v>
      </c>
      <c r="D26" s="324">
        <v>20</v>
      </c>
      <c r="E26" s="315">
        <v>600</v>
      </c>
      <c r="F26" s="316">
        <f t="shared" ref="F26:F32" si="0">D26*E26</f>
        <v>12000</v>
      </c>
      <c r="G26" s="71"/>
    </row>
    <row r="27" spans="1:7" s="23" customFormat="1" ht="15.75">
      <c r="A27" s="9"/>
      <c r="B27" s="319" t="s">
        <v>65</v>
      </c>
      <c r="C27" s="9"/>
      <c r="D27" s="324"/>
      <c r="E27" s="315"/>
      <c r="F27" s="316"/>
      <c r="G27" s="71"/>
    </row>
    <row r="28" spans="1:7" s="23" customFormat="1" ht="15.75">
      <c r="A28" s="9"/>
      <c r="B28" s="317" t="s">
        <v>59</v>
      </c>
      <c r="C28" s="9" t="s">
        <v>62</v>
      </c>
      <c r="D28" s="324">
        <f>D23*10</f>
        <v>20</v>
      </c>
      <c r="E28" s="315">
        <v>8000</v>
      </c>
      <c r="F28" s="316">
        <f t="shared" si="0"/>
        <v>160000</v>
      </c>
      <c r="G28" s="71"/>
    </row>
    <row r="29" spans="1:7" s="23" customFormat="1" ht="15.75">
      <c r="A29" s="9"/>
      <c r="B29" s="317" t="s">
        <v>61</v>
      </c>
      <c r="C29" s="9" t="s">
        <v>62</v>
      </c>
      <c r="D29" s="324">
        <f>D26*10</f>
        <v>200</v>
      </c>
      <c r="E29" s="315">
        <v>300</v>
      </c>
      <c r="F29" s="316">
        <f t="shared" si="0"/>
        <v>60000</v>
      </c>
      <c r="G29" s="71"/>
    </row>
    <row r="30" spans="1:7" s="23" customFormat="1" ht="15.75">
      <c r="A30" s="9"/>
      <c r="B30" s="319" t="s">
        <v>69</v>
      </c>
      <c r="C30" s="9"/>
      <c r="D30" s="324"/>
      <c r="E30" s="315"/>
      <c r="F30" s="316"/>
      <c r="G30" s="71"/>
    </row>
    <row r="31" spans="1:7" s="23" customFormat="1" ht="15.75">
      <c r="A31" s="9"/>
      <c r="B31" s="317" t="s">
        <v>59</v>
      </c>
      <c r="C31" s="9" t="s">
        <v>63</v>
      </c>
      <c r="D31" s="324">
        <v>10</v>
      </c>
      <c r="E31" s="315">
        <v>40000</v>
      </c>
      <c r="F31" s="316">
        <f>D31*E31</f>
        <v>400000</v>
      </c>
      <c r="G31" s="71"/>
    </row>
    <row r="32" spans="1:7" s="23" customFormat="1" ht="15.75">
      <c r="A32" s="9"/>
      <c r="B32" s="317" t="s">
        <v>61</v>
      </c>
      <c r="C32" s="9" t="s">
        <v>63</v>
      </c>
      <c r="D32" s="324">
        <v>10</v>
      </c>
      <c r="E32" s="315">
        <v>25000</v>
      </c>
      <c r="F32" s="316">
        <f t="shared" si="0"/>
        <v>250000</v>
      </c>
      <c r="G32" s="71"/>
    </row>
    <row r="33" spans="1:10" s="23" customFormat="1" ht="15.75">
      <c r="A33" s="313">
        <v>3</v>
      </c>
      <c r="B33" s="320" t="s">
        <v>30</v>
      </c>
      <c r="C33" s="9"/>
      <c r="D33" s="324"/>
      <c r="E33" s="315"/>
      <c r="F33" s="316"/>
      <c r="G33" s="71"/>
    </row>
    <row r="34" spans="1:10" s="23" customFormat="1" ht="31.5">
      <c r="A34" s="313"/>
      <c r="B34" s="321" t="s">
        <v>47</v>
      </c>
      <c r="C34" s="9" t="s">
        <v>32</v>
      </c>
      <c r="D34" s="324">
        <v>1</v>
      </c>
      <c r="E34" s="315">
        <v>500000</v>
      </c>
      <c r="F34" s="316">
        <f>D34*E34</f>
        <v>500000</v>
      </c>
      <c r="G34" s="71"/>
    </row>
    <row r="35" spans="1:10" s="23" customFormat="1" ht="17.25" customHeight="1">
      <c r="A35" s="322"/>
      <c r="B35" s="322" t="s">
        <v>1</v>
      </c>
      <c r="C35" s="322"/>
      <c r="D35" s="322"/>
      <c r="E35" s="322"/>
      <c r="F35" s="323">
        <f>SUM(F5:F34)</f>
        <v>3360254</v>
      </c>
      <c r="G35" s="71"/>
    </row>
    <row r="36" spans="1:10" s="2" customFormat="1" ht="16.5" customHeight="1">
      <c r="A36" s="64"/>
      <c r="E36" s="21"/>
      <c r="F36" s="24"/>
      <c r="G36" s="63"/>
      <c r="J36" s="22"/>
    </row>
    <row r="37" spans="1:10" s="2" customFormat="1" ht="15.75">
      <c r="A37" s="25"/>
      <c r="B37" s="62"/>
      <c r="E37" s="21"/>
      <c r="F37" s="24"/>
      <c r="G37" s="63"/>
      <c r="I37" s="22"/>
    </row>
    <row r="38" spans="1:10" s="2" customFormat="1" ht="15.75">
      <c r="B38" s="62"/>
      <c r="E38" s="21"/>
      <c r="F38" s="24"/>
      <c r="G38" s="63"/>
      <c r="I38" s="21"/>
    </row>
    <row r="39" spans="1:10" s="2" customFormat="1" ht="15.75">
      <c r="A39" s="25"/>
      <c r="E39" s="21"/>
      <c r="F39" s="24"/>
      <c r="G39" s="63"/>
    </row>
    <row r="40" spans="1:10" s="2" customFormat="1" ht="15.75">
      <c r="E40" s="21"/>
      <c r="F40" s="24"/>
      <c r="G40" s="63"/>
      <c r="I40" s="22"/>
    </row>
    <row r="41" spans="1:10" s="2" customFormat="1" ht="15.75">
      <c r="E41" s="21"/>
      <c r="F41" s="24"/>
      <c r="G41" s="63"/>
    </row>
    <row r="42" spans="1:10" s="2" customFormat="1" ht="15.75">
      <c r="E42" s="21"/>
      <c r="F42" s="24"/>
      <c r="G42" s="63"/>
    </row>
    <row r="43" spans="1:10" s="2" customFormat="1" ht="15.75">
      <c r="E43" s="21"/>
      <c r="F43" s="24"/>
      <c r="G43" s="63"/>
    </row>
    <row r="44" spans="1:10">
      <c r="F44" s="29"/>
      <c r="J44" s="27"/>
    </row>
    <row r="45" spans="1:10">
      <c r="F45" s="29"/>
    </row>
    <row r="46" spans="1:10">
      <c r="F46" s="29"/>
    </row>
    <row r="47" spans="1:10">
      <c r="F47" s="29"/>
    </row>
    <row r="48" spans="1:10">
      <c r="F48" s="29"/>
    </row>
    <row r="49" spans="6:6">
      <c r="F49" s="29"/>
    </row>
    <row r="50" spans="6:6">
      <c r="F50" s="29"/>
    </row>
    <row r="51" spans="6:6">
      <c r="F51" s="29"/>
    </row>
    <row r="52" spans="6:6">
      <c r="F52" s="29"/>
    </row>
    <row r="53" spans="6:6">
      <c r="F53" s="29"/>
    </row>
    <row r="54" spans="6:6">
      <c r="F54" s="29"/>
    </row>
    <row r="55" spans="6:6">
      <c r="F55" s="29"/>
    </row>
    <row r="56" spans="6:6">
      <c r="F56" s="29"/>
    </row>
    <row r="57" spans="6:6">
      <c r="F57" s="29"/>
    </row>
    <row r="58" spans="6:6">
      <c r="F58" s="29"/>
    </row>
    <row r="59" spans="6:6">
      <c r="F59" s="29"/>
    </row>
    <row r="60" spans="6:6">
      <c r="F60" s="29"/>
    </row>
    <row r="61" spans="6:6">
      <c r="F61" s="29"/>
    </row>
    <row r="62" spans="6:6">
      <c r="F62" s="29"/>
    </row>
    <row r="63" spans="6:6">
      <c r="F63" s="29"/>
    </row>
    <row r="64" spans="6:6">
      <c r="F64" s="29"/>
    </row>
    <row r="65" spans="2:6">
      <c r="F65" s="29"/>
    </row>
    <row r="66" spans="2:6">
      <c r="F66" s="29"/>
    </row>
    <row r="67" spans="2:6">
      <c r="F67" s="29"/>
    </row>
    <row r="68" spans="2:6">
      <c r="F68" s="29"/>
    </row>
    <row r="69" spans="2:6">
      <c r="F69" s="29"/>
    </row>
    <row r="70" spans="2:6">
      <c r="F70" s="29"/>
    </row>
    <row r="71" spans="2:6">
      <c r="F71" s="29"/>
    </row>
    <row r="72" spans="2:6">
      <c r="B72" s="30"/>
      <c r="F72" s="29"/>
    </row>
    <row r="73" spans="2:6">
      <c r="B73" s="30"/>
      <c r="F73" s="29"/>
    </row>
    <row r="74" spans="2:6">
      <c r="B74" s="30"/>
      <c r="F74" s="29"/>
    </row>
    <row r="75" spans="2:6">
      <c r="B75" s="30"/>
      <c r="F75" s="29"/>
    </row>
    <row r="76" spans="2:6">
      <c r="B76" s="30"/>
      <c r="F76" s="29"/>
    </row>
    <row r="77" spans="2:6">
      <c r="B77" s="30"/>
      <c r="F77" s="29"/>
    </row>
    <row r="78" spans="2:6">
      <c r="F78" s="29"/>
    </row>
    <row r="79" spans="2:6">
      <c r="F79" s="29"/>
    </row>
    <row r="80" spans="2:6">
      <c r="F80" s="29"/>
    </row>
    <row r="81" spans="6:6">
      <c r="F81" s="29"/>
    </row>
    <row r="82" spans="6:6">
      <c r="F82" s="29"/>
    </row>
    <row r="83" spans="6:6">
      <c r="F83" s="29"/>
    </row>
    <row r="84" spans="6:6">
      <c r="F84" s="29"/>
    </row>
    <row r="85" spans="6:6">
      <c r="F85" s="29"/>
    </row>
    <row r="86" spans="6:6">
      <c r="F86" s="29"/>
    </row>
    <row r="87" spans="6:6">
      <c r="F87" s="29"/>
    </row>
    <row r="88" spans="6:6">
      <c r="F88" s="29"/>
    </row>
    <row r="89" spans="6:6">
      <c r="F89" s="29"/>
    </row>
    <row r="90" spans="6:6">
      <c r="F90" s="29"/>
    </row>
    <row r="91" spans="6:6">
      <c r="F91" s="29"/>
    </row>
    <row r="92" spans="6:6">
      <c r="F92" s="29"/>
    </row>
    <row r="93" spans="6:6">
      <c r="F93" s="29"/>
    </row>
    <row r="94" spans="6:6">
      <c r="F94" s="29"/>
    </row>
    <row r="95" spans="6:6">
      <c r="F95" s="29"/>
    </row>
    <row r="96" spans="6:6">
      <c r="F96" s="29"/>
    </row>
    <row r="97" spans="6:6">
      <c r="F97" s="29"/>
    </row>
    <row r="98" spans="6:6">
      <c r="F98" s="29"/>
    </row>
    <row r="99" spans="6:6">
      <c r="F99" s="29"/>
    </row>
    <row r="100" spans="6:6">
      <c r="F100" s="29"/>
    </row>
    <row r="101" spans="6:6">
      <c r="F101" s="29"/>
    </row>
    <row r="102" spans="6:6">
      <c r="F102" s="29"/>
    </row>
    <row r="103" spans="6:6">
      <c r="F103" s="29"/>
    </row>
    <row r="104" spans="6:6">
      <c r="F104" s="29"/>
    </row>
    <row r="105" spans="6:6">
      <c r="F105" s="29"/>
    </row>
    <row r="106" spans="6:6">
      <c r="F106" s="29"/>
    </row>
  </sheetData>
  <mergeCells count="2">
    <mergeCell ref="A1:G1"/>
    <mergeCell ref="A2:G2"/>
  </mergeCells>
  <printOptions horizontalCentered="1"/>
  <pageMargins left="0.59055118110236227" right="0.19685039370078741" top="0.39370078740157483" bottom="0.39370078740157483" header="0.19685039370078741" footer="0.19685039370078741"/>
  <pageSetup paperSize="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pageSetUpPr fitToPage="1"/>
  </sheetPr>
  <dimension ref="A1:G16"/>
  <sheetViews>
    <sheetView workbookViewId="0">
      <selection activeCell="F3" sqref="F3:F4"/>
    </sheetView>
  </sheetViews>
  <sheetFormatPr defaultRowHeight="14.25"/>
  <cols>
    <col min="1" max="1" width="3.5" bestFit="1" customWidth="1"/>
    <col min="2" max="2" width="30.25" customWidth="1"/>
    <col min="3" max="3" width="6.75" customWidth="1"/>
    <col min="4" max="4" width="12.375" customWidth="1"/>
    <col min="5" max="5" width="15" customWidth="1"/>
    <col min="6" max="6" width="16" customWidth="1"/>
    <col min="7" max="7" width="18.875" customWidth="1"/>
    <col min="257" max="257" width="3.5" bestFit="1" customWidth="1"/>
    <col min="258" max="258" width="16.25" bestFit="1" customWidth="1"/>
    <col min="259" max="259" width="6.375" bestFit="1" customWidth="1"/>
    <col min="260" max="260" width="9.875" customWidth="1"/>
    <col min="261" max="261" width="15" customWidth="1"/>
    <col min="262" max="262" width="16" customWidth="1"/>
    <col min="263" max="263" width="12.125" customWidth="1"/>
    <col min="513" max="513" width="3.5" bestFit="1" customWidth="1"/>
    <col min="514" max="514" width="16.25" bestFit="1" customWidth="1"/>
    <col min="515" max="515" width="6.375" bestFit="1" customWidth="1"/>
    <col min="516" max="516" width="9.875" customWidth="1"/>
    <col min="517" max="517" width="15" customWidth="1"/>
    <col min="518" max="518" width="16" customWidth="1"/>
    <col min="519" max="519" width="12.125" customWidth="1"/>
    <col min="769" max="769" width="3.5" bestFit="1" customWidth="1"/>
    <col min="770" max="770" width="16.25" bestFit="1" customWidth="1"/>
    <col min="771" max="771" width="6.375" bestFit="1" customWidth="1"/>
    <col min="772" max="772" width="9.875" customWidth="1"/>
    <col min="773" max="773" width="15" customWidth="1"/>
    <col min="774" max="774" width="16" customWidth="1"/>
    <col min="775" max="775" width="12.125" customWidth="1"/>
    <col min="1025" max="1025" width="3.5" bestFit="1" customWidth="1"/>
    <col min="1026" max="1026" width="16.25" bestFit="1" customWidth="1"/>
    <col min="1027" max="1027" width="6.375" bestFit="1" customWidth="1"/>
    <col min="1028" max="1028" width="9.875" customWidth="1"/>
    <col min="1029" max="1029" width="15" customWidth="1"/>
    <col min="1030" max="1030" width="16" customWidth="1"/>
    <col min="1031" max="1031" width="12.125" customWidth="1"/>
    <col min="1281" max="1281" width="3.5" bestFit="1" customWidth="1"/>
    <col min="1282" max="1282" width="16.25" bestFit="1" customWidth="1"/>
    <col min="1283" max="1283" width="6.375" bestFit="1" customWidth="1"/>
    <col min="1284" max="1284" width="9.875" customWidth="1"/>
    <col min="1285" max="1285" width="15" customWidth="1"/>
    <col min="1286" max="1286" width="16" customWidth="1"/>
    <col min="1287" max="1287" width="12.125" customWidth="1"/>
    <col min="1537" max="1537" width="3.5" bestFit="1" customWidth="1"/>
    <col min="1538" max="1538" width="16.25" bestFit="1" customWidth="1"/>
    <col min="1539" max="1539" width="6.375" bestFit="1" customWidth="1"/>
    <col min="1540" max="1540" width="9.875" customWidth="1"/>
    <col min="1541" max="1541" width="15" customWidth="1"/>
    <col min="1542" max="1542" width="16" customWidth="1"/>
    <col min="1543" max="1543" width="12.125" customWidth="1"/>
    <col min="1793" max="1793" width="3.5" bestFit="1" customWidth="1"/>
    <col min="1794" max="1794" width="16.25" bestFit="1" customWidth="1"/>
    <col min="1795" max="1795" width="6.375" bestFit="1" customWidth="1"/>
    <col min="1796" max="1796" width="9.875" customWidth="1"/>
    <col min="1797" max="1797" width="15" customWidth="1"/>
    <col min="1798" max="1798" width="16" customWidth="1"/>
    <col min="1799" max="1799" width="12.125" customWidth="1"/>
    <col min="2049" max="2049" width="3.5" bestFit="1" customWidth="1"/>
    <col min="2050" max="2050" width="16.25" bestFit="1" customWidth="1"/>
    <col min="2051" max="2051" width="6.375" bestFit="1" customWidth="1"/>
    <col min="2052" max="2052" width="9.875" customWidth="1"/>
    <col min="2053" max="2053" width="15" customWidth="1"/>
    <col min="2054" max="2054" width="16" customWidth="1"/>
    <col min="2055" max="2055" width="12.125" customWidth="1"/>
    <col min="2305" max="2305" width="3.5" bestFit="1" customWidth="1"/>
    <col min="2306" max="2306" width="16.25" bestFit="1" customWidth="1"/>
    <col min="2307" max="2307" width="6.375" bestFit="1" customWidth="1"/>
    <col min="2308" max="2308" width="9.875" customWidth="1"/>
    <col min="2309" max="2309" width="15" customWidth="1"/>
    <col min="2310" max="2310" width="16" customWidth="1"/>
    <col min="2311" max="2311" width="12.125" customWidth="1"/>
    <col min="2561" max="2561" width="3.5" bestFit="1" customWidth="1"/>
    <col min="2562" max="2562" width="16.25" bestFit="1" customWidth="1"/>
    <col min="2563" max="2563" width="6.375" bestFit="1" customWidth="1"/>
    <col min="2564" max="2564" width="9.875" customWidth="1"/>
    <col min="2565" max="2565" width="15" customWidth="1"/>
    <col min="2566" max="2566" width="16" customWidth="1"/>
    <col min="2567" max="2567" width="12.125" customWidth="1"/>
    <col min="2817" max="2817" width="3.5" bestFit="1" customWidth="1"/>
    <col min="2818" max="2818" width="16.25" bestFit="1" customWidth="1"/>
    <col min="2819" max="2819" width="6.375" bestFit="1" customWidth="1"/>
    <col min="2820" max="2820" width="9.875" customWidth="1"/>
    <col min="2821" max="2821" width="15" customWidth="1"/>
    <col min="2822" max="2822" width="16" customWidth="1"/>
    <col min="2823" max="2823" width="12.125" customWidth="1"/>
    <col min="3073" max="3073" width="3.5" bestFit="1" customWidth="1"/>
    <col min="3074" max="3074" width="16.25" bestFit="1" customWidth="1"/>
    <col min="3075" max="3075" width="6.375" bestFit="1" customWidth="1"/>
    <col min="3076" max="3076" width="9.875" customWidth="1"/>
    <col min="3077" max="3077" width="15" customWidth="1"/>
    <col min="3078" max="3078" width="16" customWidth="1"/>
    <col min="3079" max="3079" width="12.125" customWidth="1"/>
    <col min="3329" max="3329" width="3.5" bestFit="1" customWidth="1"/>
    <col min="3330" max="3330" width="16.25" bestFit="1" customWidth="1"/>
    <col min="3331" max="3331" width="6.375" bestFit="1" customWidth="1"/>
    <col min="3332" max="3332" width="9.875" customWidth="1"/>
    <col min="3333" max="3333" width="15" customWidth="1"/>
    <col min="3334" max="3334" width="16" customWidth="1"/>
    <col min="3335" max="3335" width="12.125" customWidth="1"/>
    <col min="3585" max="3585" width="3.5" bestFit="1" customWidth="1"/>
    <col min="3586" max="3586" width="16.25" bestFit="1" customWidth="1"/>
    <col min="3587" max="3587" width="6.375" bestFit="1" customWidth="1"/>
    <col min="3588" max="3588" width="9.875" customWidth="1"/>
    <col min="3589" max="3589" width="15" customWidth="1"/>
    <col min="3590" max="3590" width="16" customWidth="1"/>
    <col min="3591" max="3591" width="12.125" customWidth="1"/>
    <col min="3841" max="3841" width="3.5" bestFit="1" customWidth="1"/>
    <col min="3842" max="3842" width="16.25" bestFit="1" customWidth="1"/>
    <col min="3843" max="3843" width="6.375" bestFit="1" customWidth="1"/>
    <col min="3844" max="3844" width="9.875" customWidth="1"/>
    <col min="3845" max="3845" width="15" customWidth="1"/>
    <col min="3846" max="3846" width="16" customWidth="1"/>
    <col min="3847" max="3847" width="12.125" customWidth="1"/>
    <col min="4097" max="4097" width="3.5" bestFit="1" customWidth="1"/>
    <col min="4098" max="4098" width="16.25" bestFit="1" customWidth="1"/>
    <col min="4099" max="4099" width="6.375" bestFit="1" customWidth="1"/>
    <col min="4100" max="4100" width="9.875" customWidth="1"/>
    <col min="4101" max="4101" width="15" customWidth="1"/>
    <col min="4102" max="4102" width="16" customWidth="1"/>
    <col min="4103" max="4103" width="12.125" customWidth="1"/>
    <col min="4353" max="4353" width="3.5" bestFit="1" customWidth="1"/>
    <col min="4354" max="4354" width="16.25" bestFit="1" customWidth="1"/>
    <col min="4355" max="4355" width="6.375" bestFit="1" customWidth="1"/>
    <col min="4356" max="4356" width="9.875" customWidth="1"/>
    <col min="4357" max="4357" width="15" customWidth="1"/>
    <col min="4358" max="4358" width="16" customWidth="1"/>
    <col min="4359" max="4359" width="12.125" customWidth="1"/>
    <col min="4609" max="4609" width="3.5" bestFit="1" customWidth="1"/>
    <col min="4610" max="4610" width="16.25" bestFit="1" customWidth="1"/>
    <col min="4611" max="4611" width="6.375" bestFit="1" customWidth="1"/>
    <col min="4612" max="4612" width="9.875" customWidth="1"/>
    <col min="4613" max="4613" width="15" customWidth="1"/>
    <col min="4614" max="4614" width="16" customWidth="1"/>
    <col min="4615" max="4615" width="12.125" customWidth="1"/>
    <col min="4865" max="4865" width="3.5" bestFit="1" customWidth="1"/>
    <col min="4866" max="4866" width="16.25" bestFit="1" customWidth="1"/>
    <col min="4867" max="4867" width="6.375" bestFit="1" customWidth="1"/>
    <col min="4868" max="4868" width="9.875" customWidth="1"/>
    <col min="4869" max="4869" width="15" customWidth="1"/>
    <col min="4870" max="4870" width="16" customWidth="1"/>
    <col min="4871" max="4871" width="12.125" customWidth="1"/>
    <col min="5121" max="5121" width="3.5" bestFit="1" customWidth="1"/>
    <col min="5122" max="5122" width="16.25" bestFit="1" customWidth="1"/>
    <col min="5123" max="5123" width="6.375" bestFit="1" customWidth="1"/>
    <col min="5124" max="5124" width="9.875" customWidth="1"/>
    <col min="5125" max="5125" width="15" customWidth="1"/>
    <col min="5126" max="5126" width="16" customWidth="1"/>
    <col min="5127" max="5127" width="12.125" customWidth="1"/>
    <col min="5377" max="5377" width="3.5" bestFit="1" customWidth="1"/>
    <col min="5378" max="5378" width="16.25" bestFit="1" customWidth="1"/>
    <col min="5379" max="5379" width="6.375" bestFit="1" customWidth="1"/>
    <col min="5380" max="5380" width="9.875" customWidth="1"/>
    <col min="5381" max="5381" width="15" customWidth="1"/>
    <col min="5382" max="5382" width="16" customWidth="1"/>
    <col min="5383" max="5383" width="12.125" customWidth="1"/>
    <col min="5633" max="5633" width="3.5" bestFit="1" customWidth="1"/>
    <col min="5634" max="5634" width="16.25" bestFit="1" customWidth="1"/>
    <col min="5635" max="5635" width="6.375" bestFit="1" customWidth="1"/>
    <col min="5636" max="5636" width="9.875" customWidth="1"/>
    <col min="5637" max="5637" width="15" customWidth="1"/>
    <col min="5638" max="5638" width="16" customWidth="1"/>
    <col min="5639" max="5639" width="12.125" customWidth="1"/>
    <col min="5889" max="5889" width="3.5" bestFit="1" customWidth="1"/>
    <col min="5890" max="5890" width="16.25" bestFit="1" customWidth="1"/>
    <col min="5891" max="5891" width="6.375" bestFit="1" customWidth="1"/>
    <col min="5892" max="5892" width="9.875" customWidth="1"/>
    <col min="5893" max="5893" width="15" customWidth="1"/>
    <col min="5894" max="5894" width="16" customWidth="1"/>
    <col min="5895" max="5895" width="12.125" customWidth="1"/>
    <col min="6145" max="6145" width="3.5" bestFit="1" customWidth="1"/>
    <col min="6146" max="6146" width="16.25" bestFit="1" customWidth="1"/>
    <col min="6147" max="6147" width="6.375" bestFit="1" customWidth="1"/>
    <col min="6148" max="6148" width="9.875" customWidth="1"/>
    <col min="6149" max="6149" width="15" customWidth="1"/>
    <col min="6150" max="6150" width="16" customWidth="1"/>
    <col min="6151" max="6151" width="12.125" customWidth="1"/>
    <col min="6401" max="6401" width="3.5" bestFit="1" customWidth="1"/>
    <col min="6402" max="6402" width="16.25" bestFit="1" customWidth="1"/>
    <col min="6403" max="6403" width="6.375" bestFit="1" customWidth="1"/>
    <col min="6404" max="6404" width="9.875" customWidth="1"/>
    <col min="6405" max="6405" width="15" customWidth="1"/>
    <col min="6406" max="6406" width="16" customWidth="1"/>
    <col min="6407" max="6407" width="12.125" customWidth="1"/>
    <col min="6657" max="6657" width="3.5" bestFit="1" customWidth="1"/>
    <col min="6658" max="6658" width="16.25" bestFit="1" customWidth="1"/>
    <col min="6659" max="6659" width="6.375" bestFit="1" customWidth="1"/>
    <col min="6660" max="6660" width="9.875" customWidth="1"/>
    <col min="6661" max="6661" width="15" customWidth="1"/>
    <col min="6662" max="6662" width="16" customWidth="1"/>
    <col min="6663" max="6663" width="12.125" customWidth="1"/>
    <col min="6913" max="6913" width="3.5" bestFit="1" customWidth="1"/>
    <col min="6914" max="6914" width="16.25" bestFit="1" customWidth="1"/>
    <col min="6915" max="6915" width="6.375" bestFit="1" customWidth="1"/>
    <col min="6916" max="6916" width="9.875" customWidth="1"/>
    <col min="6917" max="6917" width="15" customWidth="1"/>
    <col min="6918" max="6918" width="16" customWidth="1"/>
    <col min="6919" max="6919" width="12.125" customWidth="1"/>
    <col min="7169" max="7169" width="3.5" bestFit="1" customWidth="1"/>
    <col min="7170" max="7170" width="16.25" bestFit="1" customWidth="1"/>
    <col min="7171" max="7171" width="6.375" bestFit="1" customWidth="1"/>
    <col min="7172" max="7172" width="9.875" customWidth="1"/>
    <col min="7173" max="7173" width="15" customWidth="1"/>
    <col min="7174" max="7174" width="16" customWidth="1"/>
    <col min="7175" max="7175" width="12.125" customWidth="1"/>
    <col min="7425" max="7425" width="3.5" bestFit="1" customWidth="1"/>
    <col min="7426" max="7426" width="16.25" bestFit="1" customWidth="1"/>
    <col min="7427" max="7427" width="6.375" bestFit="1" customWidth="1"/>
    <col min="7428" max="7428" width="9.875" customWidth="1"/>
    <col min="7429" max="7429" width="15" customWidth="1"/>
    <col min="7430" max="7430" width="16" customWidth="1"/>
    <col min="7431" max="7431" width="12.125" customWidth="1"/>
    <col min="7681" max="7681" width="3.5" bestFit="1" customWidth="1"/>
    <col min="7682" max="7682" width="16.25" bestFit="1" customWidth="1"/>
    <col min="7683" max="7683" width="6.375" bestFit="1" customWidth="1"/>
    <col min="7684" max="7684" width="9.875" customWidth="1"/>
    <col min="7685" max="7685" width="15" customWidth="1"/>
    <col min="7686" max="7686" width="16" customWidth="1"/>
    <col min="7687" max="7687" width="12.125" customWidth="1"/>
    <col min="7937" max="7937" width="3.5" bestFit="1" customWidth="1"/>
    <col min="7938" max="7938" width="16.25" bestFit="1" customWidth="1"/>
    <col min="7939" max="7939" width="6.375" bestFit="1" customWidth="1"/>
    <col min="7940" max="7940" width="9.875" customWidth="1"/>
    <col min="7941" max="7941" width="15" customWidth="1"/>
    <col min="7942" max="7942" width="16" customWidth="1"/>
    <col min="7943" max="7943" width="12.125" customWidth="1"/>
    <col min="8193" max="8193" width="3.5" bestFit="1" customWidth="1"/>
    <col min="8194" max="8194" width="16.25" bestFit="1" customWidth="1"/>
    <col min="8195" max="8195" width="6.375" bestFit="1" customWidth="1"/>
    <col min="8196" max="8196" width="9.875" customWidth="1"/>
    <col min="8197" max="8197" width="15" customWidth="1"/>
    <col min="8198" max="8198" width="16" customWidth="1"/>
    <col min="8199" max="8199" width="12.125" customWidth="1"/>
    <col min="8449" max="8449" width="3.5" bestFit="1" customWidth="1"/>
    <col min="8450" max="8450" width="16.25" bestFit="1" customWidth="1"/>
    <col min="8451" max="8451" width="6.375" bestFit="1" customWidth="1"/>
    <col min="8452" max="8452" width="9.875" customWidth="1"/>
    <col min="8453" max="8453" width="15" customWidth="1"/>
    <col min="8454" max="8454" width="16" customWidth="1"/>
    <col min="8455" max="8455" width="12.125" customWidth="1"/>
    <col min="8705" max="8705" width="3.5" bestFit="1" customWidth="1"/>
    <col min="8706" max="8706" width="16.25" bestFit="1" customWidth="1"/>
    <col min="8707" max="8707" width="6.375" bestFit="1" customWidth="1"/>
    <col min="8708" max="8708" width="9.875" customWidth="1"/>
    <col min="8709" max="8709" width="15" customWidth="1"/>
    <col min="8710" max="8710" width="16" customWidth="1"/>
    <col min="8711" max="8711" width="12.125" customWidth="1"/>
    <col min="8961" max="8961" width="3.5" bestFit="1" customWidth="1"/>
    <col min="8962" max="8962" width="16.25" bestFit="1" customWidth="1"/>
    <col min="8963" max="8963" width="6.375" bestFit="1" customWidth="1"/>
    <col min="8964" max="8964" width="9.875" customWidth="1"/>
    <col min="8965" max="8965" width="15" customWidth="1"/>
    <col min="8966" max="8966" width="16" customWidth="1"/>
    <col min="8967" max="8967" width="12.125" customWidth="1"/>
    <col min="9217" max="9217" width="3.5" bestFit="1" customWidth="1"/>
    <col min="9218" max="9218" width="16.25" bestFit="1" customWidth="1"/>
    <col min="9219" max="9219" width="6.375" bestFit="1" customWidth="1"/>
    <col min="9220" max="9220" width="9.875" customWidth="1"/>
    <col min="9221" max="9221" width="15" customWidth="1"/>
    <col min="9222" max="9222" width="16" customWidth="1"/>
    <col min="9223" max="9223" width="12.125" customWidth="1"/>
    <col min="9473" max="9473" width="3.5" bestFit="1" customWidth="1"/>
    <col min="9474" max="9474" width="16.25" bestFit="1" customWidth="1"/>
    <col min="9475" max="9475" width="6.375" bestFit="1" customWidth="1"/>
    <col min="9476" max="9476" width="9.875" customWidth="1"/>
    <col min="9477" max="9477" width="15" customWidth="1"/>
    <col min="9478" max="9478" width="16" customWidth="1"/>
    <col min="9479" max="9479" width="12.125" customWidth="1"/>
    <col min="9729" max="9729" width="3.5" bestFit="1" customWidth="1"/>
    <col min="9730" max="9730" width="16.25" bestFit="1" customWidth="1"/>
    <col min="9731" max="9731" width="6.375" bestFit="1" customWidth="1"/>
    <col min="9732" max="9732" width="9.875" customWidth="1"/>
    <col min="9733" max="9733" width="15" customWidth="1"/>
    <col min="9734" max="9734" width="16" customWidth="1"/>
    <col min="9735" max="9735" width="12.125" customWidth="1"/>
    <col min="9985" max="9985" width="3.5" bestFit="1" customWidth="1"/>
    <col min="9986" max="9986" width="16.25" bestFit="1" customWidth="1"/>
    <col min="9987" max="9987" width="6.375" bestFit="1" customWidth="1"/>
    <col min="9988" max="9988" width="9.875" customWidth="1"/>
    <col min="9989" max="9989" width="15" customWidth="1"/>
    <col min="9990" max="9990" width="16" customWidth="1"/>
    <col min="9991" max="9991" width="12.125" customWidth="1"/>
    <col min="10241" max="10241" width="3.5" bestFit="1" customWidth="1"/>
    <col min="10242" max="10242" width="16.25" bestFit="1" customWidth="1"/>
    <col min="10243" max="10243" width="6.375" bestFit="1" customWidth="1"/>
    <col min="10244" max="10244" width="9.875" customWidth="1"/>
    <col min="10245" max="10245" width="15" customWidth="1"/>
    <col min="10246" max="10246" width="16" customWidth="1"/>
    <col min="10247" max="10247" width="12.125" customWidth="1"/>
    <col min="10497" max="10497" width="3.5" bestFit="1" customWidth="1"/>
    <col min="10498" max="10498" width="16.25" bestFit="1" customWidth="1"/>
    <col min="10499" max="10499" width="6.375" bestFit="1" customWidth="1"/>
    <col min="10500" max="10500" width="9.875" customWidth="1"/>
    <col min="10501" max="10501" width="15" customWidth="1"/>
    <col min="10502" max="10502" width="16" customWidth="1"/>
    <col min="10503" max="10503" width="12.125" customWidth="1"/>
    <col min="10753" max="10753" width="3.5" bestFit="1" customWidth="1"/>
    <col min="10754" max="10754" width="16.25" bestFit="1" customWidth="1"/>
    <col min="10755" max="10755" width="6.375" bestFit="1" customWidth="1"/>
    <col min="10756" max="10756" width="9.875" customWidth="1"/>
    <col min="10757" max="10757" width="15" customWidth="1"/>
    <col min="10758" max="10758" width="16" customWidth="1"/>
    <col min="10759" max="10759" width="12.125" customWidth="1"/>
    <col min="11009" max="11009" width="3.5" bestFit="1" customWidth="1"/>
    <col min="11010" max="11010" width="16.25" bestFit="1" customWidth="1"/>
    <col min="11011" max="11011" width="6.375" bestFit="1" customWidth="1"/>
    <col min="11012" max="11012" width="9.875" customWidth="1"/>
    <col min="11013" max="11013" width="15" customWidth="1"/>
    <col min="11014" max="11014" width="16" customWidth="1"/>
    <col min="11015" max="11015" width="12.125" customWidth="1"/>
    <col min="11265" max="11265" width="3.5" bestFit="1" customWidth="1"/>
    <col min="11266" max="11266" width="16.25" bestFit="1" customWidth="1"/>
    <col min="11267" max="11267" width="6.375" bestFit="1" customWidth="1"/>
    <col min="11268" max="11268" width="9.875" customWidth="1"/>
    <col min="11269" max="11269" width="15" customWidth="1"/>
    <col min="11270" max="11270" width="16" customWidth="1"/>
    <col min="11271" max="11271" width="12.125" customWidth="1"/>
    <col min="11521" max="11521" width="3.5" bestFit="1" customWidth="1"/>
    <col min="11522" max="11522" width="16.25" bestFit="1" customWidth="1"/>
    <col min="11523" max="11523" width="6.375" bestFit="1" customWidth="1"/>
    <col min="11524" max="11524" width="9.875" customWidth="1"/>
    <col min="11525" max="11525" width="15" customWidth="1"/>
    <col min="11526" max="11526" width="16" customWidth="1"/>
    <col min="11527" max="11527" width="12.125" customWidth="1"/>
    <col min="11777" max="11777" width="3.5" bestFit="1" customWidth="1"/>
    <col min="11778" max="11778" width="16.25" bestFit="1" customWidth="1"/>
    <col min="11779" max="11779" width="6.375" bestFit="1" customWidth="1"/>
    <col min="11780" max="11780" width="9.875" customWidth="1"/>
    <col min="11781" max="11781" width="15" customWidth="1"/>
    <col min="11782" max="11782" width="16" customWidth="1"/>
    <col min="11783" max="11783" width="12.125" customWidth="1"/>
    <col min="12033" max="12033" width="3.5" bestFit="1" customWidth="1"/>
    <col min="12034" max="12034" width="16.25" bestFit="1" customWidth="1"/>
    <col min="12035" max="12035" width="6.375" bestFit="1" customWidth="1"/>
    <col min="12036" max="12036" width="9.875" customWidth="1"/>
    <col min="12037" max="12037" width="15" customWidth="1"/>
    <col min="12038" max="12038" width="16" customWidth="1"/>
    <col min="12039" max="12039" width="12.125" customWidth="1"/>
    <col min="12289" max="12289" width="3.5" bestFit="1" customWidth="1"/>
    <col min="12290" max="12290" width="16.25" bestFit="1" customWidth="1"/>
    <col min="12291" max="12291" width="6.375" bestFit="1" customWidth="1"/>
    <col min="12292" max="12292" width="9.875" customWidth="1"/>
    <col min="12293" max="12293" width="15" customWidth="1"/>
    <col min="12294" max="12294" width="16" customWidth="1"/>
    <col min="12295" max="12295" width="12.125" customWidth="1"/>
    <col min="12545" max="12545" width="3.5" bestFit="1" customWidth="1"/>
    <col min="12546" max="12546" width="16.25" bestFit="1" customWidth="1"/>
    <col min="12547" max="12547" width="6.375" bestFit="1" customWidth="1"/>
    <col min="12548" max="12548" width="9.875" customWidth="1"/>
    <col min="12549" max="12549" width="15" customWidth="1"/>
    <col min="12550" max="12550" width="16" customWidth="1"/>
    <col min="12551" max="12551" width="12.125" customWidth="1"/>
    <col min="12801" max="12801" width="3.5" bestFit="1" customWidth="1"/>
    <col min="12802" max="12802" width="16.25" bestFit="1" customWidth="1"/>
    <col min="12803" max="12803" width="6.375" bestFit="1" customWidth="1"/>
    <col min="12804" max="12804" width="9.875" customWidth="1"/>
    <col min="12805" max="12805" width="15" customWidth="1"/>
    <col min="12806" max="12806" width="16" customWidth="1"/>
    <col min="12807" max="12807" width="12.125" customWidth="1"/>
    <col min="13057" max="13057" width="3.5" bestFit="1" customWidth="1"/>
    <col min="13058" max="13058" width="16.25" bestFit="1" customWidth="1"/>
    <col min="13059" max="13059" width="6.375" bestFit="1" customWidth="1"/>
    <col min="13060" max="13060" width="9.875" customWidth="1"/>
    <col min="13061" max="13061" width="15" customWidth="1"/>
    <col min="13062" max="13062" width="16" customWidth="1"/>
    <col min="13063" max="13063" width="12.125" customWidth="1"/>
    <col min="13313" max="13313" width="3.5" bestFit="1" customWidth="1"/>
    <col min="13314" max="13314" width="16.25" bestFit="1" customWidth="1"/>
    <col min="13315" max="13315" width="6.375" bestFit="1" customWidth="1"/>
    <col min="13316" max="13316" width="9.875" customWidth="1"/>
    <col min="13317" max="13317" width="15" customWidth="1"/>
    <col min="13318" max="13318" width="16" customWidth="1"/>
    <col min="13319" max="13319" width="12.125" customWidth="1"/>
    <col min="13569" max="13569" width="3.5" bestFit="1" customWidth="1"/>
    <col min="13570" max="13570" width="16.25" bestFit="1" customWidth="1"/>
    <col min="13571" max="13571" width="6.375" bestFit="1" customWidth="1"/>
    <col min="13572" max="13572" width="9.875" customWidth="1"/>
    <col min="13573" max="13573" width="15" customWidth="1"/>
    <col min="13574" max="13574" width="16" customWidth="1"/>
    <col min="13575" max="13575" width="12.125" customWidth="1"/>
    <col min="13825" max="13825" width="3.5" bestFit="1" customWidth="1"/>
    <col min="13826" max="13826" width="16.25" bestFit="1" customWidth="1"/>
    <col min="13827" max="13827" width="6.375" bestFit="1" customWidth="1"/>
    <col min="13828" max="13828" width="9.875" customWidth="1"/>
    <col min="13829" max="13829" width="15" customWidth="1"/>
    <col min="13830" max="13830" width="16" customWidth="1"/>
    <col min="13831" max="13831" width="12.125" customWidth="1"/>
    <col min="14081" max="14081" width="3.5" bestFit="1" customWidth="1"/>
    <col min="14082" max="14082" width="16.25" bestFit="1" customWidth="1"/>
    <col min="14083" max="14083" width="6.375" bestFit="1" customWidth="1"/>
    <col min="14084" max="14084" width="9.875" customWidth="1"/>
    <col min="14085" max="14085" width="15" customWidth="1"/>
    <col min="14086" max="14086" width="16" customWidth="1"/>
    <col min="14087" max="14087" width="12.125" customWidth="1"/>
    <col min="14337" max="14337" width="3.5" bestFit="1" customWidth="1"/>
    <col min="14338" max="14338" width="16.25" bestFit="1" customWidth="1"/>
    <col min="14339" max="14339" width="6.375" bestFit="1" customWidth="1"/>
    <col min="14340" max="14340" width="9.875" customWidth="1"/>
    <col min="14341" max="14341" width="15" customWidth="1"/>
    <col min="14342" max="14342" width="16" customWidth="1"/>
    <col min="14343" max="14343" width="12.125" customWidth="1"/>
    <col min="14593" max="14593" width="3.5" bestFit="1" customWidth="1"/>
    <col min="14594" max="14594" width="16.25" bestFit="1" customWidth="1"/>
    <col min="14595" max="14595" width="6.375" bestFit="1" customWidth="1"/>
    <col min="14596" max="14596" width="9.875" customWidth="1"/>
    <col min="14597" max="14597" width="15" customWidth="1"/>
    <col min="14598" max="14598" width="16" customWidth="1"/>
    <col min="14599" max="14599" width="12.125" customWidth="1"/>
    <col min="14849" max="14849" width="3.5" bestFit="1" customWidth="1"/>
    <col min="14850" max="14850" width="16.25" bestFit="1" customWidth="1"/>
    <col min="14851" max="14851" width="6.375" bestFit="1" customWidth="1"/>
    <col min="14852" max="14852" width="9.875" customWidth="1"/>
    <col min="14853" max="14853" width="15" customWidth="1"/>
    <col min="14854" max="14854" width="16" customWidth="1"/>
    <col min="14855" max="14855" width="12.125" customWidth="1"/>
    <col min="15105" max="15105" width="3.5" bestFit="1" customWidth="1"/>
    <col min="15106" max="15106" width="16.25" bestFit="1" customWidth="1"/>
    <col min="15107" max="15107" width="6.375" bestFit="1" customWidth="1"/>
    <col min="15108" max="15108" width="9.875" customWidth="1"/>
    <col min="15109" max="15109" width="15" customWidth="1"/>
    <col min="15110" max="15110" width="16" customWidth="1"/>
    <col min="15111" max="15111" width="12.125" customWidth="1"/>
    <col min="15361" max="15361" width="3.5" bestFit="1" customWidth="1"/>
    <col min="15362" max="15362" width="16.25" bestFit="1" customWidth="1"/>
    <col min="15363" max="15363" width="6.375" bestFit="1" customWidth="1"/>
    <col min="15364" max="15364" width="9.875" customWidth="1"/>
    <col min="15365" max="15365" width="15" customWidth="1"/>
    <col min="15366" max="15366" width="16" customWidth="1"/>
    <col min="15367" max="15367" width="12.125" customWidth="1"/>
    <col min="15617" max="15617" width="3.5" bestFit="1" customWidth="1"/>
    <col min="15618" max="15618" width="16.25" bestFit="1" customWidth="1"/>
    <col min="15619" max="15619" width="6.375" bestFit="1" customWidth="1"/>
    <col min="15620" max="15620" width="9.875" customWidth="1"/>
    <col min="15621" max="15621" width="15" customWidth="1"/>
    <col min="15622" max="15622" width="16" customWidth="1"/>
    <col min="15623" max="15623" width="12.125" customWidth="1"/>
    <col min="15873" max="15873" width="3.5" bestFit="1" customWidth="1"/>
    <col min="15874" max="15874" width="16.25" bestFit="1" customWidth="1"/>
    <col min="15875" max="15875" width="6.375" bestFit="1" customWidth="1"/>
    <col min="15876" max="15876" width="9.875" customWidth="1"/>
    <col min="15877" max="15877" width="15" customWidth="1"/>
    <col min="15878" max="15878" width="16" customWidth="1"/>
    <col min="15879" max="15879" width="12.125" customWidth="1"/>
    <col min="16129" max="16129" width="3.5" bestFit="1" customWidth="1"/>
    <col min="16130" max="16130" width="16.25" bestFit="1" customWidth="1"/>
    <col min="16131" max="16131" width="6.375" bestFit="1" customWidth="1"/>
    <col min="16132" max="16132" width="9.875" customWidth="1"/>
    <col min="16133" max="16133" width="15" customWidth="1"/>
    <col min="16134" max="16134" width="16" customWidth="1"/>
    <col min="16135" max="16135" width="12.125" customWidth="1"/>
  </cols>
  <sheetData>
    <row r="1" spans="1:7" ht="41.45" customHeight="1">
      <c r="A1" s="388" t="s">
        <v>197</v>
      </c>
      <c r="B1" s="388"/>
      <c r="C1" s="388"/>
      <c r="D1" s="388"/>
      <c r="E1" s="388"/>
      <c r="F1" s="388"/>
      <c r="G1" s="388"/>
    </row>
    <row r="2" spans="1:7" ht="15.75">
      <c r="A2" s="150"/>
      <c r="B2" s="150"/>
      <c r="C2" s="150"/>
      <c r="D2" s="150"/>
      <c r="E2" s="150"/>
      <c r="F2" s="150"/>
      <c r="G2" s="150"/>
    </row>
    <row r="3" spans="1:7" ht="15.75">
      <c r="A3" s="407" t="s">
        <v>0</v>
      </c>
      <c r="B3" s="408" t="s">
        <v>163</v>
      </c>
      <c r="C3" s="407" t="s">
        <v>4</v>
      </c>
      <c r="D3" s="407"/>
      <c r="E3" s="407"/>
      <c r="F3" s="407" t="s">
        <v>164</v>
      </c>
      <c r="G3" s="407" t="s">
        <v>71</v>
      </c>
    </row>
    <row r="4" spans="1:7" ht="15.75">
      <c r="A4" s="407"/>
      <c r="B4" s="408"/>
      <c r="C4" s="151" t="s">
        <v>165</v>
      </c>
      <c r="D4" s="151" t="s">
        <v>3</v>
      </c>
      <c r="E4" s="151" t="s">
        <v>155</v>
      </c>
      <c r="F4" s="407"/>
      <c r="G4" s="407"/>
    </row>
    <row r="5" spans="1:7" ht="31.5">
      <c r="A5" s="485">
        <v>1</v>
      </c>
      <c r="B5" s="486" t="s">
        <v>166</v>
      </c>
      <c r="C5" s="485"/>
      <c r="D5" s="487"/>
      <c r="E5" s="487"/>
      <c r="F5" s="487"/>
      <c r="G5" s="487"/>
    </row>
    <row r="6" spans="1:7" ht="15.75">
      <c r="A6" s="488" t="s">
        <v>167</v>
      </c>
      <c r="B6" s="470" t="s">
        <v>168</v>
      </c>
      <c r="C6" s="489"/>
      <c r="D6" s="472"/>
      <c r="E6" s="472"/>
      <c r="F6" s="474"/>
      <c r="G6" s="474"/>
    </row>
    <row r="7" spans="1:7" ht="15.75">
      <c r="A7" s="489"/>
      <c r="B7" s="470" t="s">
        <v>198</v>
      </c>
      <c r="C7" s="469" t="s">
        <v>61</v>
      </c>
      <c r="D7" s="474">
        <v>200</v>
      </c>
      <c r="E7" s="474">
        <v>600</v>
      </c>
      <c r="F7" s="474">
        <f>D7*E7</f>
        <v>120000</v>
      </c>
      <c r="G7" s="474"/>
    </row>
    <row r="8" spans="1:7" ht="31.5">
      <c r="A8" s="469"/>
      <c r="B8" s="470" t="s">
        <v>199</v>
      </c>
      <c r="C8" s="469" t="s">
        <v>61</v>
      </c>
      <c r="D8" s="474">
        <f>5*D7</f>
        <v>1000</v>
      </c>
      <c r="E8" s="474">
        <v>300</v>
      </c>
      <c r="F8" s="474">
        <f>D8*E8</f>
        <v>300000</v>
      </c>
      <c r="G8" s="474"/>
    </row>
    <row r="9" spans="1:7" ht="15.75">
      <c r="A9" s="469"/>
      <c r="B9" s="470" t="s">
        <v>169</v>
      </c>
      <c r="C9" s="469" t="s">
        <v>61</v>
      </c>
      <c r="D9" s="474">
        <v>5</v>
      </c>
      <c r="E9" s="474">
        <v>20000</v>
      </c>
      <c r="F9" s="474">
        <f>D9*E9</f>
        <v>100000</v>
      </c>
      <c r="G9" s="474"/>
    </row>
    <row r="10" spans="1:7" ht="15.75">
      <c r="A10" s="469" t="s">
        <v>170</v>
      </c>
      <c r="B10" s="470" t="s">
        <v>171</v>
      </c>
      <c r="C10" s="469"/>
      <c r="D10" s="474"/>
      <c r="E10" s="474"/>
      <c r="F10" s="474"/>
      <c r="G10" s="474"/>
    </row>
    <row r="11" spans="1:7" ht="15.75">
      <c r="A11" s="469"/>
      <c r="B11" s="470" t="s">
        <v>200</v>
      </c>
      <c r="C11" s="469" t="s">
        <v>60</v>
      </c>
      <c r="D11" s="474">
        <v>30</v>
      </c>
      <c r="E11" s="474">
        <v>1200</v>
      </c>
      <c r="F11" s="474">
        <f>D11*E11</f>
        <v>36000</v>
      </c>
      <c r="G11" s="474"/>
    </row>
    <row r="12" spans="1:7" ht="31.5">
      <c r="A12" s="469"/>
      <c r="B12" s="470" t="s">
        <v>172</v>
      </c>
      <c r="C12" s="469" t="s">
        <v>60</v>
      </c>
      <c r="D12" s="474">
        <f>5*20</f>
        <v>100</v>
      </c>
      <c r="E12" s="474">
        <v>600</v>
      </c>
      <c r="F12" s="474">
        <f>D12*E12</f>
        <v>60000</v>
      </c>
      <c r="G12" s="474"/>
    </row>
    <row r="13" spans="1:7" ht="15.75">
      <c r="A13" s="469"/>
      <c r="B13" s="470" t="s">
        <v>173</v>
      </c>
      <c r="C13" s="469" t="s">
        <v>60</v>
      </c>
      <c r="D13" s="474">
        <v>5</v>
      </c>
      <c r="E13" s="474">
        <v>30000</v>
      </c>
      <c r="F13" s="474">
        <f>D13*E13</f>
        <v>150000</v>
      </c>
      <c r="G13" s="474"/>
    </row>
    <row r="14" spans="1:7" ht="47.25">
      <c r="A14" s="488">
        <v>2</v>
      </c>
      <c r="B14" s="468" t="s">
        <v>174</v>
      </c>
      <c r="C14" s="488" t="s">
        <v>59</v>
      </c>
      <c r="D14" s="490">
        <v>20</v>
      </c>
      <c r="E14" s="490">
        <v>100000</v>
      </c>
      <c r="F14" s="490">
        <f>E14*D14</f>
        <v>2000000</v>
      </c>
      <c r="G14" s="490"/>
    </row>
    <row r="15" spans="1:7" ht="15.75">
      <c r="A15" s="488">
        <v>3</v>
      </c>
      <c r="B15" s="468" t="s">
        <v>175</v>
      </c>
      <c r="C15" s="488" t="s">
        <v>61</v>
      </c>
      <c r="D15" s="490">
        <v>150</v>
      </c>
      <c r="E15" s="490">
        <v>50000</v>
      </c>
      <c r="F15" s="490">
        <f>D15*E15</f>
        <v>7500000</v>
      </c>
      <c r="G15" s="490"/>
    </row>
    <row r="16" spans="1:7" ht="15.75">
      <c r="A16" s="491"/>
      <c r="B16" s="492" t="s">
        <v>89</v>
      </c>
      <c r="C16" s="491"/>
      <c r="D16" s="493"/>
      <c r="E16" s="493"/>
      <c r="F16" s="493">
        <f>SUM(F5:F15)</f>
        <v>10266000</v>
      </c>
      <c r="G16" s="493"/>
    </row>
  </sheetData>
  <mergeCells count="6">
    <mergeCell ref="A1:G1"/>
    <mergeCell ref="A3:A4"/>
    <mergeCell ref="B3:B4"/>
    <mergeCell ref="C3:E3"/>
    <mergeCell ref="F3:F4"/>
    <mergeCell ref="G3:G4"/>
  </mergeCells>
  <printOptions horizontalCentered="1"/>
  <pageMargins left="0.59055118110236227" right="0.19685039370078741" top="0.39370078740157483" bottom="0.39370078740157483" header="0.19685039370078741" footer="0.19685039370078741"/>
  <pageSetup paperSize="9" fitToHeight="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E17"/>
  <sheetViews>
    <sheetView workbookViewId="0">
      <selection activeCell="E14" sqref="E14"/>
    </sheetView>
  </sheetViews>
  <sheetFormatPr defaultRowHeight="14.25"/>
  <cols>
    <col min="1" max="1" width="4" bestFit="1" customWidth="1"/>
    <col min="2" max="2" width="25.375" bestFit="1" customWidth="1"/>
    <col min="3" max="3" width="24.25" bestFit="1" customWidth="1"/>
    <col min="4" max="4" width="15.875" customWidth="1"/>
    <col min="5" max="5" width="20.375" customWidth="1"/>
    <col min="257" max="257" width="3.875" bestFit="1" customWidth="1"/>
    <col min="258" max="258" width="25.375" bestFit="1" customWidth="1"/>
    <col min="259" max="259" width="24.25" bestFit="1" customWidth="1"/>
    <col min="260" max="260" width="11.75" bestFit="1" customWidth="1"/>
    <col min="261" max="261" width="20.375" customWidth="1"/>
    <col min="513" max="513" width="3.875" bestFit="1" customWidth="1"/>
    <col min="514" max="514" width="25.375" bestFit="1" customWidth="1"/>
    <col min="515" max="515" width="24.25" bestFit="1" customWidth="1"/>
    <col min="516" max="516" width="11.75" bestFit="1" customWidth="1"/>
    <col min="517" max="517" width="20.375" customWidth="1"/>
    <col min="769" max="769" width="3.875" bestFit="1" customWidth="1"/>
    <col min="770" max="770" width="25.375" bestFit="1" customWidth="1"/>
    <col min="771" max="771" width="24.25" bestFit="1" customWidth="1"/>
    <col min="772" max="772" width="11.75" bestFit="1" customWidth="1"/>
    <col min="773" max="773" width="20.375" customWidth="1"/>
    <col min="1025" max="1025" width="3.875" bestFit="1" customWidth="1"/>
    <col min="1026" max="1026" width="25.375" bestFit="1" customWidth="1"/>
    <col min="1027" max="1027" width="24.25" bestFit="1" customWidth="1"/>
    <col min="1028" max="1028" width="11.75" bestFit="1" customWidth="1"/>
    <col min="1029" max="1029" width="20.375" customWidth="1"/>
    <col min="1281" max="1281" width="3.875" bestFit="1" customWidth="1"/>
    <col min="1282" max="1282" width="25.375" bestFit="1" customWidth="1"/>
    <col min="1283" max="1283" width="24.25" bestFit="1" customWidth="1"/>
    <col min="1284" max="1284" width="11.75" bestFit="1" customWidth="1"/>
    <col min="1285" max="1285" width="20.375" customWidth="1"/>
    <col min="1537" max="1537" width="3.875" bestFit="1" customWidth="1"/>
    <col min="1538" max="1538" width="25.375" bestFit="1" customWidth="1"/>
    <col min="1539" max="1539" width="24.25" bestFit="1" customWidth="1"/>
    <col min="1540" max="1540" width="11.75" bestFit="1" customWidth="1"/>
    <col min="1541" max="1541" width="20.375" customWidth="1"/>
    <col min="1793" max="1793" width="3.875" bestFit="1" customWidth="1"/>
    <col min="1794" max="1794" width="25.375" bestFit="1" customWidth="1"/>
    <col min="1795" max="1795" width="24.25" bestFit="1" customWidth="1"/>
    <col min="1796" max="1796" width="11.75" bestFit="1" customWidth="1"/>
    <col min="1797" max="1797" width="20.375" customWidth="1"/>
    <col min="2049" max="2049" width="3.875" bestFit="1" customWidth="1"/>
    <col min="2050" max="2050" width="25.375" bestFit="1" customWidth="1"/>
    <col min="2051" max="2051" width="24.25" bestFit="1" customWidth="1"/>
    <col min="2052" max="2052" width="11.75" bestFit="1" customWidth="1"/>
    <col min="2053" max="2053" width="20.375" customWidth="1"/>
    <col min="2305" max="2305" width="3.875" bestFit="1" customWidth="1"/>
    <col min="2306" max="2306" width="25.375" bestFit="1" customWidth="1"/>
    <col min="2307" max="2307" width="24.25" bestFit="1" customWidth="1"/>
    <col min="2308" max="2308" width="11.75" bestFit="1" customWidth="1"/>
    <col min="2309" max="2309" width="20.375" customWidth="1"/>
    <col min="2561" max="2561" width="3.875" bestFit="1" customWidth="1"/>
    <col min="2562" max="2562" width="25.375" bestFit="1" customWidth="1"/>
    <col min="2563" max="2563" width="24.25" bestFit="1" customWidth="1"/>
    <col min="2564" max="2564" width="11.75" bestFit="1" customWidth="1"/>
    <col min="2565" max="2565" width="20.375" customWidth="1"/>
    <col min="2817" max="2817" width="3.875" bestFit="1" customWidth="1"/>
    <col min="2818" max="2818" width="25.375" bestFit="1" customWidth="1"/>
    <col min="2819" max="2819" width="24.25" bestFit="1" customWidth="1"/>
    <col min="2820" max="2820" width="11.75" bestFit="1" customWidth="1"/>
    <col min="2821" max="2821" width="20.375" customWidth="1"/>
    <col min="3073" max="3073" width="3.875" bestFit="1" customWidth="1"/>
    <col min="3074" max="3074" width="25.375" bestFit="1" customWidth="1"/>
    <col min="3075" max="3075" width="24.25" bestFit="1" customWidth="1"/>
    <col min="3076" max="3076" width="11.75" bestFit="1" customWidth="1"/>
    <col min="3077" max="3077" width="20.375" customWidth="1"/>
    <col min="3329" max="3329" width="3.875" bestFit="1" customWidth="1"/>
    <col min="3330" max="3330" width="25.375" bestFit="1" customWidth="1"/>
    <col min="3331" max="3331" width="24.25" bestFit="1" customWidth="1"/>
    <col min="3332" max="3332" width="11.75" bestFit="1" customWidth="1"/>
    <col min="3333" max="3333" width="20.375" customWidth="1"/>
    <col min="3585" max="3585" width="3.875" bestFit="1" customWidth="1"/>
    <col min="3586" max="3586" width="25.375" bestFit="1" customWidth="1"/>
    <col min="3587" max="3587" width="24.25" bestFit="1" customWidth="1"/>
    <col min="3588" max="3588" width="11.75" bestFit="1" customWidth="1"/>
    <col min="3589" max="3589" width="20.375" customWidth="1"/>
    <col min="3841" max="3841" width="3.875" bestFit="1" customWidth="1"/>
    <col min="3842" max="3842" width="25.375" bestFit="1" customWidth="1"/>
    <col min="3843" max="3843" width="24.25" bestFit="1" customWidth="1"/>
    <col min="3844" max="3844" width="11.75" bestFit="1" customWidth="1"/>
    <col min="3845" max="3845" width="20.375" customWidth="1"/>
    <col min="4097" max="4097" width="3.875" bestFit="1" customWidth="1"/>
    <col min="4098" max="4098" width="25.375" bestFit="1" customWidth="1"/>
    <col min="4099" max="4099" width="24.25" bestFit="1" customWidth="1"/>
    <col min="4100" max="4100" width="11.75" bestFit="1" customWidth="1"/>
    <col min="4101" max="4101" width="20.375" customWidth="1"/>
    <col min="4353" max="4353" width="3.875" bestFit="1" customWidth="1"/>
    <col min="4354" max="4354" width="25.375" bestFit="1" customWidth="1"/>
    <col min="4355" max="4355" width="24.25" bestFit="1" customWidth="1"/>
    <col min="4356" max="4356" width="11.75" bestFit="1" customWidth="1"/>
    <col min="4357" max="4357" width="20.375" customWidth="1"/>
    <col min="4609" max="4609" width="3.875" bestFit="1" customWidth="1"/>
    <col min="4610" max="4610" width="25.375" bestFit="1" customWidth="1"/>
    <col min="4611" max="4611" width="24.25" bestFit="1" customWidth="1"/>
    <col min="4612" max="4612" width="11.75" bestFit="1" customWidth="1"/>
    <col min="4613" max="4613" width="20.375" customWidth="1"/>
    <col min="4865" max="4865" width="3.875" bestFit="1" customWidth="1"/>
    <col min="4866" max="4866" width="25.375" bestFit="1" customWidth="1"/>
    <col min="4867" max="4867" width="24.25" bestFit="1" customWidth="1"/>
    <col min="4868" max="4868" width="11.75" bestFit="1" customWidth="1"/>
    <col min="4869" max="4869" width="20.375" customWidth="1"/>
    <col min="5121" max="5121" width="3.875" bestFit="1" customWidth="1"/>
    <col min="5122" max="5122" width="25.375" bestFit="1" customWidth="1"/>
    <col min="5123" max="5123" width="24.25" bestFit="1" customWidth="1"/>
    <col min="5124" max="5124" width="11.75" bestFit="1" customWidth="1"/>
    <col min="5125" max="5125" width="20.375" customWidth="1"/>
    <col min="5377" max="5377" width="3.875" bestFit="1" customWidth="1"/>
    <col min="5378" max="5378" width="25.375" bestFit="1" customWidth="1"/>
    <col min="5379" max="5379" width="24.25" bestFit="1" customWidth="1"/>
    <col min="5380" max="5380" width="11.75" bestFit="1" customWidth="1"/>
    <col min="5381" max="5381" width="20.375" customWidth="1"/>
    <col min="5633" max="5633" width="3.875" bestFit="1" customWidth="1"/>
    <col min="5634" max="5634" width="25.375" bestFit="1" customWidth="1"/>
    <col min="5635" max="5635" width="24.25" bestFit="1" customWidth="1"/>
    <col min="5636" max="5636" width="11.75" bestFit="1" customWidth="1"/>
    <col min="5637" max="5637" width="20.375" customWidth="1"/>
    <col min="5889" max="5889" width="3.875" bestFit="1" customWidth="1"/>
    <col min="5890" max="5890" width="25.375" bestFit="1" customWidth="1"/>
    <col min="5891" max="5891" width="24.25" bestFit="1" customWidth="1"/>
    <col min="5892" max="5892" width="11.75" bestFit="1" customWidth="1"/>
    <col min="5893" max="5893" width="20.375" customWidth="1"/>
    <col min="6145" max="6145" width="3.875" bestFit="1" customWidth="1"/>
    <col min="6146" max="6146" width="25.375" bestFit="1" customWidth="1"/>
    <col min="6147" max="6147" width="24.25" bestFit="1" customWidth="1"/>
    <col min="6148" max="6148" width="11.75" bestFit="1" customWidth="1"/>
    <col min="6149" max="6149" width="20.375" customWidth="1"/>
    <col min="6401" max="6401" width="3.875" bestFit="1" customWidth="1"/>
    <col min="6402" max="6402" width="25.375" bestFit="1" customWidth="1"/>
    <col min="6403" max="6403" width="24.25" bestFit="1" customWidth="1"/>
    <col min="6404" max="6404" width="11.75" bestFit="1" customWidth="1"/>
    <col min="6405" max="6405" width="20.375" customWidth="1"/>
    <col min="6657" max="6657" width="3.875" bestFit="1" customWidth="1"/>
    <col min="6658" max="6658" width="25.375" bestFit="1" customWidth="1"/>
    <col min="6659" max="6659" width="24.25" bestFit="1" customWidth="1"/>
    <col min="6660" max="6660" width="11.75" bestFit="1" customWidth="1"/>
    <col min="6661" max="6661" width="20.375" customWidth="1"/>
    <col min="6913" max="6913" width="3.875" bestFit="1" customWidth="1"/>
    <col min="6914" max="6914" width="25.375" bestFit="1" customWidth="1"/>
    <col min="6915" max="6915" width="24.25" bestFit="1" customWidth="1"/>
    <col min="6916" max="6916" width="11.75" bestFit="1" customWidth="1"/>
    <col min="6917" max="6917" width="20.375" customWidth="1"/>
    <col min="7169" max="7169" width="3.875" bestFit="1" customWidth="1"/>
    <col min="7170" max="7170" width="25.375" bestFit="1" customWidth="1"/>
    <col min="7171" max="7171" width="24.25" bestFit="1" customWidth="1"/>
    <col min="7172" max="7172" width="11.75" bestFit="1" customWidth="1"/>
    <col min="7173" max="7173" width="20.375" customWidth="1"/>
    <col min="7425" max="7425" width="3.875" bestFit="1" customWidth="1"/>
    <col min="7426" max="7426" width="25.375" bestFit="1" customWidth="1"/>
    <col min="7427" max="7427" width="24.25" bestFit="1" customWidth="1"/>
    <col min="7428" max="7428" width="11.75" bestFit="1" customWidth="1"/>
    <col min="7429" max="7429" width="20.375" customWidth="1"/>
    <col min="7681" max="7681" width="3.875" bestFit="1" customWidth="1"/>
    <col min="7682" max="7682" width="25.375" bestFit="1" customWidth="1"/>
    <col min="7683" max="7683" width="24.25" bestFit="1" customWidth="1"/>
    <col min="7684" max="7684" width="11.75" bestFit="1" customWidth="1"/>
    <col min="7685" max="7685" width="20.375" customWidth="1"/>
    <col min="7937" max="7937" width="3.875" bestFit="1" customWidth="1"/>
    <col min="7938" max="7938" width="25.375" bestFit="1" customWidth="1"/>
    <col min="7939" max="7939" width="24.25" bestFit="1" customWidth="1"/>
    <col min="7940" max="7940" width="11.75" bestFit="1" customWidth="1"/>
    <col min="7941" max="7941" width="20.375" customWidth="1"/>
    <col min="8193" max="8193" width="3.875" bestFit="1" customWidth="1"/>
    <col min="8194" max="8194" width="25.375" bestFit="1" customWidth="1"/>
    <col min="8195" max="8195" width="24.25" bestFit="1" customWidth="1"/>
    <col min="8196" max="8196" width="11.75" bestFit="1" customWidth="1"/>
    <col min="8197" max="8197" width="20.375" customWidth="1"/>
    <col min="8449" max="8449" width="3.875" bestFit="1" customWidth="1"/>
    <col min="8450" max="8450" width="25.375" bestFit="1" customWidth="1"/>
    <col min="8451" max="8451" width="24.25" bestFit="1" customWidth="1"/>
    <col min="8452" max="8452" width="11.75" bestFit="1" customWidth="1"/>
    <col min="8453" max="8453" width="20.375" customWidth="1"/>
    <col min="8705" max="8705" width="3.875" bestFit="1" customWidth="1"/>
    <col min="8706" max="8706" width="25.375" bestFit="1" customWidth="1"/>
    <col min="8707" max="8707" width="24.25" bestFit="1" customWidth="1"/>
    <col min="8708" max="8708" width="11.75" bestFit="1" customWidth="1"/>
    <col min="8709" max="8709" width="20.375" customWidth="1"/>
    <col min="8961" max="8961" width="3.875" bestFit="1" customWidth="1"/>
    <col min="8962" max="8962" width="25.375" bestFit="1" customWidth="1"/>
    <col min="8963" max="8963" width="24.25" bestFit="1" customWidth="1"/>
    <col min="8964" max="8964" width="11.75" bestFit="1" customWidth="1"/>
    <col min="8965" max="8965" width="20.375" customWidth="1"/>
    <col min="9217" max="9217" width="3.875" bestFit="1" customWidth="1"/>
    <col min="9218" max="9218" width="25.375" bestFit="1" customWidth="1"/>
    <col min="9219" max="9219" width="24.25" bestFit="1" customWidth="1"/>
    <col min="9220" max="9220" width="11.75" bestFit="1" customWidth="1"/>
    <col min="9221" max="9221" width="20.375" customWidth="1"/>
    <col min="9473" max="9473" width="3.875" bestFit="1" customWidth="1"/>
    <col min="9474" max="9474" width="25.375" bestFit="1" customWidth="1"/>
    <col min="9475" max="9475" width="24.25" bestFit="1" customWidth="1"/>
    <col min="9476" max="9476" width="11.75" bestFit="1" customWidth="1"/>
    <col min="9477" max="9477" width="20.375" customWidth="1"/>
    <col min="9729" max="9729" width="3.875" bestFit="1" customWidth="1"/>
    <col min="9730" max="9730" width="25.375" bestFit="1" customWidth="1"/>
    <col min="9731" max="9731" width="24.25" bestFit="1" customWidth="1"/>
    <col min="9732" max="9732" width="11.75" bestFit="1" customWidth="1"/>
    <col min="9733" max="9733" width="20.375" customWidth="1"/>
    <col min="9985" max="9985" width="3.875" bestFit="1" customWidth="1"/>
    <col min="9986" max="9986" width="25.375" bestFit="1" customWidth="1"/>
    <col min="9987" max="9987" width="24.25" bestFit="1" customWidth="1"/>
    <col min="9988" max="9988" width="11.75" bestFit="1" customWidth="1"/>
    <col min="9989" max="9989" width="20.375" customWidth="1"/>
    <col min="10241" max="10241" width="3.875" bestFit="1" customWidth="1"/>
    <col min="10242" max="10242" width="25.375" bestFit="1" customWidth="1"/>
    <col min="10243" max="10243" width="24.25" bestFit="1" customWidth="1"/>
    <col min="10244" max="10244" width="11.75" bestFit="1" customWidth="1"/>
    <col min="10245" max="10245" width="20.375" customWidth="1"/>
    <col min="10497" max="10497" width="3.875" bestFit="1" customWidth="1"/>
    <col min="10498" max="10498" width="25.375" bestFit="1" customWidth="1"/>
    <col min="10499" max="10499" width="24.25" bestFit="1" customWidth="1"/>
    <col min="10500" max="10500" width="11.75" bestFit="1" customWidth="1"/>
    <col min="10501" max="10501" width="20.375" customWidth="1"/>
    <col min="10753" max="10753" width="3.875" bestFit="1" customWidth="1"/>
    <col min="10754" max="10754" width="25.375" bestFit="1" customWidth="1"/>
    <col min="10755" max="10755" width="24.25" bestFit="1" customWidth="1"/>
    <col min="10756" max="10756" width="11.75" bestFit="1" customWidth="1"/>
    <col min="10757" max="10757" width="20.375" customWidth="1"/>
    <col min="11009" max="11009" width="3.875" bestFit="1" customWidth="1"/>
    <col min="11010" max="11010" width="25.375" bestFit="1" customWidth="1"/>
    <col min="11011" max="11011" width="24.25" bestFit="1" customWidth="1"/>
    <col min="11012" max="11012" width="11.75" bestFit="1" customWidth="1"/>
    <col min="11013" max="11013" width="20.375" customWidth="1"/>
    <col min="11265" max="11265" width="3.875" bestFit="1" customWidth="1"/>
    <col min="11266" max="11266" width="25.375" bestFit="1" customWidth="1"/>
    <col min="11267" max="11267" width="24.25" bestFit="1" customWidth="1"/>
    <col min="11268" max="11268" width="11.75" bestFit="1" customWidth="1"/>
    <col min="11269" max="11269" width="20.375" customWidth="1"/>
    <col min="11521" max="11521" width="3.875" bestFit="1" customWidth="1"/>
    <col min="11522" max="11522" width="25.375" bestFit="1" customWidth="1"/>
    <col min="11523" max="11523" width="24.25" bestFit="1" customWidth="1"/>
    <col min="11524" max="11524" width="11.75" bestFit="1" customWidth="1"/>
    <col min="11525" max="11525" width="20.375" customWidth="1"/>
    <col min="11777" max="11777" width="3.875" bestFit="1" customWidth="1"/>
    <col min="11778" max="11778" width="25.375" bestFit="1" customWidth="1"/>
    <col min="11779" max="11779" width="24.25" bestFit="1" customWidth="1"/>
    <col min="11780" max="11780" width="11.75" bestFit="1" customWidth="1"/>
    <col min="11781" max="11781" width="20.375" customWidth="1"/>
    <col min="12033" max="12033" width="3.875" bestFit="1" customWidth="1"/>
    <col min="12034" max="12034" width="25.375" bestFit="1" customWidth="1"/>
    <col min="12035" max="12035" width="24.25" bestFit="1" customWidth="1"/>
    <col min="12036" max="12036" width="11.75" bestFit="1" customWidth="1"/>
    <col min="12037" max="12037" width="20.375" customWidth="1"/>
    <col min="12289" max="12289" width="3.875" bestFit="1" customWidth="1"/>
    <col min="12290" max="12290" width="25.375" bestFit="1" customWidth="1"/>
    <col min="12291" max="12291" width="24.25" bestFit="1" customWidth="1"/>
    <col min="12292" max="12292" width="11.75" bestFit="1" customWidth="1"/>
    <col min="12293" max="12293" width="20.375" customWidth="1"/>
    <col min="12545" max="12545" width="3.875" bestFit="1" customWidth="1"/>
    <col min="12546" max="12546" width="25.375" bestFit="1" customWidth="1"/>
    <col min="12547" max="12547" width="24.25" bestFit="1" customWidth="1"/>
    <col min="12548" max="12548" width="11.75" bestFit="1" customWidth="1"/>
    <col min="12549" max="12549" width="20.375" customWidth="1"/>
    <col min="12801" max="12801" width="3.875" bestFit="1" customWidth="1"/>
    <col min="12802" max="12802" width="25.375" bestFit="1" customWidth="1"/>
    <col min="12803" max="12803" width="24.25" bestFit="1" customWidth="1"/>
    <col min="12804" max="12804" width="11.75" bestFit="1" customWidth="1"/>
    <col min="12805" max="12805" width="20.375" customWidth="1"/>
    <col min="13057" max="13057" width="3.875" bestFit="1" customWidth="1"/>
    <col min="13058" max="13058" width="25.375" bestFit="1" customWidth="1"/>
    <col min="13059" max="13059" width="24.25" bestFit="1" customWidth="1"/>
    <col min="13060" max="13060" width="11.75" bestFit="1" customWidth="1"/>
    <col min="13061" max="13061" width="20.375" customWidth="1"/>
    <col min="13313" max="13313" width="3.875" bestFit="1" customWidth="1"/>
    <col min="13314" max="13314" width="25.375" bestFit="1" customWidth="1"/>
    <col min="13315" max="13315" width="24.25" bestFit="1" customWidth="1"/>
    <col min="13316" max="13316" width="11.75" bestFit="1" customWidth="1"/>
    <col min="13317" max="13317" width="20.375" customWidth="1"/>
    <col min="13569" max="13569" width="3.875" bestFit="1" customWidth="1"/>
    <col min="13570" max="13570" width="25.375" bestFit="1" customWidth="1"/>
    <col min="13571" max="13571" width="24.25" bestFit="1" customWidth="1"/>
    <col min="13572" max="13572" width="11.75" bestFit="1" customWidth="1"/>
    <col min="13573" max="13573" width="20.375" customWidth="1"/>
    <col min="13825" max="13825" width="3.875" bestFit="1" customWidth="1"/>
    <col min="13826" max="13826" width="25.375" bestFit="1" customWidth="1"/>
    <col min="13827" max="13827" width="24.25" bestFit="1" customWidth="1"/>
    <col min="13828" max="13828" width="11.75" bestFit="1" customWidth="1"/>
    <col min="13829" max="13829" width="20.375" customWidth="1"/>
    <col min="14081" max="14081" width="3.875" bestFit="1" customWidth="1"/>
    <col min="14082" max="14082" width="25.375" bestFit="1" customWidth="1"/>
    <col min="14083" max="14083" width="24.25" bestFit="1" customWidth="1"/>
    <col min="14084" max="14084" width="11.75" bestFit="1" customWidth="1"/>
    <col min="14085" max="14085" width="20.375" customWidth="1"/>
    <col min="14337" max="14337" width="3.875" bestFit="1" customWidth="1"/>
    <col min="14338" max="14338" width="25.375" bestFit="1" customWidth="1"/>
    <col min="14339" max="14339" width="24.25" bestFit="1" customWidth="1"/>
    <col min="14340" max="14340" width="11.75" bestFit="1" customWidth="1"/>
    <col min="14341" max="14341" width="20.375" customWidth="1"/>
    <col min="14593" max="14593" width="3.875" bestFit="1" customWidth="1"/>
    <col min="14594" max="14594" width="25.375" bestFit="1" customWidth="1"/>
    <col min="14595" max="14595" width="24.25" bestFit="1" customWidth="1"/>
    <col min="14596" max="14596" width="11.75" bestFit="1" customWidth="1"/>
    <col min="14597" max="14597" width="20.375" customWidth="1"/>
    <col min="14849" max="14849" width="3.875" bestFit="1" customWidth="1"/>
    <col min="14850" max="14850" width="25.375" bestFit="1" customWidth="1"/>
    <col min="14851" max="14851" width="24.25" bestFit="1" customWidth="1"/>
    <col min="14852" max="14852" width="11.75" bestFit="1" customWidth="1"/>
    <col min="14853" max="14853" width="20.375" customWidth="1"/>
    <col min="15105" max="15105" width="3.875" bestFit="1" customWidth="1"/>
    <col min="15106" max="15106" width="25.375" bestFit="1" customWidth="1"/>
    <col min="15107" max="15107" width="24.25" bestFit="1" customWidth="1"/>
    <col min="15108" max="15108" width="11.75" bestFit="1" customWidth="1"/>
    <col min="15109" max="15109" width="20.375" customWidth="1"/>
    <col min="15361" max="15361" width="3.875" bestFit="1" customWidth="1"/>
    <col min="15362" max="15362" width="25.375" bestFit="1" customWidth="1"/>
    <col min="15363" max="15363" width="24.25" bestFit="1" customWidth="1"/>
    <col min="15364" max="15364" width="11.75" bestFit="1" customWidth="1"/>
    <col min="15365" max="15365" width="20.375" customWidth="1"/>
    <col min="15617" max="15617" width="3.875" bestFit="1" customWidth="1"/>
    <col min="15618" max="15618" width="25.375" bestFit="1" customWidth="1"/>
    <col min="15619" max="15619" width="24.25" bestFit="1" customWidth="1"/>
    <col min="15620" max="15620" width="11.75" bestFit="1" customWidth="1"/>
    <col min="15621" max="15621" width="20.375" customWidth="1"/>
    <col min="15873" max="15873" width="3.875" bestFit="1" customWidth="1"/>
    <col min="15874" max="15874" width="25.375" bestFit="1" customWidth="1"/>
    <col min="15875" max="15875" width="24.25" bestFit="1" customWidth="1"/>
    <col min="15876" max="15876" width="11.75" bestFit="1" customWidth="1"/>
    <col min="15877" max="15877" width="20.375" customWidth="1"/>
    <col min="16129" max="16129" width="3.875" bestFit="1" customWidth="1"/>
    <col min="16130" max="16130" width="25.375" bestFit="1" customWidth="1"/>
    <col min="16131" max="16131" width="24.25" bestFit="1" customWidth="1"/>
    <col min="16132" max="16132" width="11.75" bestFit="1" customWidth="1"/>
    <col min="16133" max="16133" width="20.375" customWidth="1"/>
  </cols>
  <sheetData>
    <row r="1" spans="1:5" ht="20.25">
      <c r="A1" s="409" t="s">
        <v>176</v>
      </c>
      <c r="B1" s="409"/>
      <c r="C1" s="409"/>
      <c r="D1" s="409"/>
      <c r="E1" s="409"/>
    </row>
    <row r="2" spans="1:5" ht="16.5">
      <c r="A2" s="463"/>
      <c r="B2" s="463"/>
      <c r="C2" s="463"/>
      <c r="D2" s="463"/>
      <c r="E2" s="463"/>
    </row>
    <row r="3" spans="1:5" ht="25.5" customHeight="1">
      <c r="A3" s="153" t="s">
        <v>0</v>
      </c>
      <c r="B3" s="153" t="s">
        <v>153</v>
      </c>
      <c r="C3" s="153" t="s">
        <v>177</v>
      </c>
      <c r="D3" s="484" t="s">
        <v>164</v>
      </c>
      <c r="E3" s="153" t="s">
        <v>71</v>
      </c>
    </row>
    <row r="4" spans="1:5" ht="47.25">
      <c r="A4" s="480">
        <v>1</v>
      </c>
      <c r="B4" s="481" t="s">
        <v>211</v>
      </c>
      <c r="C4" s="482" t="s">
        <v>210</v>
      </c>
      <c r="D4" s="483">
        <f>60*100000</f>
        <v>6000000</v>
      </c>
      <c r="E4" s="481" t="s">
        <v>178</v>
      </c>
    </row>
    <row r="5" spans="1:5" ht="47.25">
      <c r="A5" s="464">
        <v>2</v>
      </c>
      <c r="B5" s="465" t="s">
        <v>179</v>
      </c>
      <c r="C5" s="466" t="s">
        <v>180</v>
      </c>
      <c r="D5" s="467">
        <f>20*100000</f>
        <v>2000000</v>
      </c>
      <c r="E5" s="465" t="s">
        <v>181</v>
      </c>
    </row>
    <row r="6" spans="1:5" ht="31.5">
      <c r="A6" s="464">
        <v>3</v>
      </c>
      <c r="B6" s="468" t="s">
        <v>182</v>
      </c>
      <c r="C6" s="466" t="s">
        <v>210</v>
      </c>
      <c r="D6" s="467">
        <f>60*50000</f>
        <v>3000000</v>
      </c>
      <c r="E6" s="465" t="s">
        <v>183</v>
      </c>
    </row>
    <row r="7" spans="1:5" ht="31.5">
      <c r="A7" s="464">
        <v>5</v>
      </c>
      <c r="B7" s="465" t="s">
        <v>184</v>
      </c>
      <c r="C7" s="465"/>
      <c r="D7" s="467"/>
      <c r="E7" s="465"/>
    </row>
    <row r="8" spans="1:5" s="152" customFormat="1" ht="15.75">
      <c r="A8" s="469" t="s">
        <v>167</v>
      </c>
      <c r="B8" s="470" t="s">
        <v>168</v>
      </c>
      <c r="C8" s="471"/>
      <c r="D8" s="472"/>
      <c r="E8" s="473"/>
    </row>
    <row r="9" spans="1:5" s="152" customFormat="1" ht="15.75">
      <c r="A9" s="471"/>
      <c r="B9" s="470" t="s">
        <v>185</v>
      </c>
      <c r="C9" s="469" t="s">
        <v>201</v>
      </c>
      <c r="D9" s="474">
        <f>200*600</f>
        <v>120000</v>
      </c>
      <c r="E9" s="473"/>
    </row>
    <row r="10" spans="1:5" s="152" customFormat="1" ht="31.5">
      <c r="A10" s="469"/>
      <c r="B10" s="470" t="s">
        <v>186</v>
      </c>
      <c r="C10" s="469" t="s">
        <v>202</v>
      </c>
      <c r="D10" s="474">
        <f>10*200*300</f>
        <v>600000</v>
      </c>
      <c r="E10" s="473"/>
    </row>
    <row r="11" spans="1:5" s="152" customFormat="1" ht="15.75">
      <c r="A11" s="469"/>
      <c r="B11" s="470" t="s">
        <v>187</v>
      </c>
      <c r="C11" s="469" t="s">
        <v>188</v>
      </c>
      <c r="D11" s="474">
        <f>10*20000</f>
        <v>200000</v>
      </c>
      <c r="E11" s="473"/>
    </row>
    <row r="12" spans="1:5" s="152" customFormat="1" ht="15.75">
      <c r="A12" s="469" t="s">
        <v>170</v>
      </c>
      <c r="B12" s="470" t="s">
        <v>171</v>
      </c>
      <c r="C12" s="469"/>
      <c r="D12" s="474"/>
      <c r="E12" s="473"/>
    </row>
    <row r="13" spans="1:5" s="152" customFormat="1" ht="31.5">
      <c r="A13" s="469"/>
      <c r="B13" s="470" t="s">
        <v>189</v>
      </c>
      <c r="C13" s="469" t="s">
        <v>190</v>
      </c>
      <c r="D13" s="474">
        <f>20*1200</f>
        <v>24000</v>
      </c>
      <c r="E13" s="473"/>
    </row>
    <row r="14" spans="1:5" s="152" customFormat="1" ht="31.5">
      <c r="A14" s="469"/>
      <c r="B14" s="470" t="s">
        <v>191</v>
      </c>
      <c r="C14" s="469" t="s">
        <v>192</v>
      </c>
      <c r="D14" s="474">
        <f>10*20*600</f>
        <v>120000</v>
      </c>
      <c r="E14" s="473"/>
    </row>
    <row r="15" spans="1:5" s="152" customFormat="1" ht="15.75">
      <c r="A15" s="469"/>
      <c r="B15" s="470" t="s">
        <v>193</v>
      </c>
      <c r="C15" s="469" t="s">
        <v>194</v>
      </c>
      <c r="D15" s="474">
        <f>10*30000</f>
        <v>300000</v>
      </c>
      <c r="E15" s="473"/>
    </row>
    <row r="16" spans="1:5" ht="47.25">
      <c r="A16" s="464">
        <v>7</v>
      </c>
      <c r="B16" s="465" t="s">
        <v>195</v>
      </c>
      <c r="C16" s="466" t="s">
        <v>212</v>
      </c>
      <c r="D16" s="467">
        <f>20*100000</f>
        <v>2000000</v>
      </c>
      <c r="E16" s="465" t="s">
        <v>196</v>
      </c>
    </row>
    <row r="17" spans="1:5" ht="16.5">
      <c r="A17" s="475"/>
      <c r="B17" s="476" t="s">
        <v>89</v>
      </c>
      <c r="C17" s="477"/>
      <c r="D17" s="478">
        <f>SUM(D4:D16)</f>
        <v>14364000</v>
      </c>
      <c r="E17" s="479"/>
    </row>
  </sheetData>
  <mergeCells count="2">
    <mergeCell ref="A1:E1"/>
    <mergeCell ref="A2:E2"/>
  </mergeCells>
  <printOptions horizontalCentered="1"/>
  <pageMargins left="0.59055118110236227" right="0.19685039370078741" top="0.39370078740157483" bottom="0.39370078740157483" header="0.19685039370078741" footer="0.19685039370078741"/>
  <pageSetup paperSize="9" fitToHeight="0" orientation="landscape"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8" tint="0.79998168889431442"/>
  </sheetPr>
  <dimension ref="A1:R111"/>
  <sheetViews>
    <sheetView zoomScale="85" zoomScaleNormal="85" workbookViewId="0">
      <pane xSplit="2" ySplit="7" topLeftCell="C9" activePane="bottomRight" state="frozen"/>
      <selection pane="topRight" activeCell="C1" sqref="C1"/>
      <selection pane="bottomLeft" activeCell="A9" sqref="A9"/>
      <selection pane="bottomRight" activeCell="O21" sqref="O21"/>
    </sheetView>
  </sheetViews>
  <sheetFormatPr defaultColWidth="9.125" defaultRowHeight="15"/>
  <cols>
    <col min="1" max="1" width="5.25" style="255" customWidth="1"/>
    <col min="2" max="2" width="39.125" style="39" customWidth="1"/>
    <col min="3" max="17" width="10.625" style="39" customWidth="1"/>
    <col min="18" max="18" width="13" style="39" customWidth="1"/>
    <col min="19" max="19" width="9.75" style="39" bestFit="1" customWidth="1"/>
    <col min="20" max="20" width="9.125" style="39"/>
    <col min="21" max="21" width="9.75" style="39" bestFit="1" customWidth="1"/>
    <col min="22" max="16384" width="9.125" style="39"/>
  </cols>
  <sheetData>
    <row r="1" spans="1:18" ht="19.5">
      <c r="A1" s="413" t="s">
        <v>278</v>
      </c>
      <c r="B1" s="413"/>
      <c r="C1" s="413"/>
      <c r="D1" s="413"/>
      <c r="E1" s="413"/>
      <c r="F1" s="413"/>
      <c r="G1" s="413"/>
      <c r="H1" s="413"/>
      <c r="I1" s="413"/>
      <c r="J1" s="413"/>
      <c r="K1" s="413"/>
      <c r="L1" s="413"/>
      <c r="M1" s="413"/>
      <c r="N1" s="413"/>
      <c r="O1" s="171"/>
      <c r="P1" s="172"/>
      <c r="Q1" s="171"/>
      <c r="R1" s="171"/>
    </row>
    <row r="2" spans="1:18" ht="19.5">
      <c r="A2" s="414" t="s">
        <v>279</v>
      </c>
      <c r="B2" s="414"/>
      <c r="C2" s="414"/>
      <c r="D2" s="414"/>
      <c r="E2" s="414"/>
      <c r="F2" s="414"/>
      <c r="G2" s="414"/>
      <c r="H2" s="414"/>
      <c r="I2" s="414"/>
      <c r="J2" s="414"/>
      <c r="K2" s="414"/>
      <c r="L2" s="414"/>
      <c r="M2" s="414"/>
      <c r="N2" s="414"/>
      <c r="O2" s="171"/>
      <c r="P2" s="172"/>
      <c r="Q2" s="171"/>
      <c r="R2" s="171"/>
    </row>
    <row r="3" spans="1:18">
      <c r="A3" s="173"/>
      <c r="B3" s="174"/>
      <c r="C3" s="175"/>
      <c r="D3" s="175"/>
      <c r="E3" s="176"/>
      <c r="F3" s="171"/>
      <c r="G3" s="175"/>
      <c r="H3" s="171"/>
      <c r="I3" s="171"/>
      <c r="J3" s="171"/>
      <c r="K3" s="171"/>
      <c r="L3" s="171"/>
      <c r="M3" s="171"/>
      <c r="N3" s="171"/>
      <c r="O3" s="171"/>
      <c r="P3" s="172"/>
      <c r="Q3" s="171"/>
      <c r="R3" s="171"/>
    </row>
    <row r="4" spans="1:18">
      <c r="A4" s="173"/>
      <c r="B4" s="177" t="s">
        <v>280</v>
      </c>
      <c r="C4" s="178">
        <v>11131</v>
      </c>
      <c r="D4" s="179" t="s">
        <v>281</v>
      </c>
      <c r="E4" s="180"/>
      <c r="F4" s="181"/>
      <c r="G4" s="175"/>
      <c r="H4" s="171"/>
      <c r="I4" s="171"/>
      <c r="J4" s="171"/>
      <c r="K4" s="171"/>
      <c r="L4" s="171"/>
      <c r="M4" s="171"/>
      <c r="N4" s="171"/>
      <c r="O4" s="171"/>
      <c r="P4" s="172"/>
      <c r="Q4" s="171"/>
      <c r="R4" s="171"/>
    </row>
    <row r="5" spans="1:18">
      <c r="A5" s="173"/>
      <c r="B5" s="177" t="s">
        <v>338</v>
      </c>
      <c r="C5" s="178">
        <v>33000</v>
      </c>
      <c r="D5" s="179" t="s">
        <v>282</v>
      </c>
      <c r="E5" s="182">
        <f>C5/1000</f>
        <v>33</v>
      </c>
      <c r="F5" s="179" t="s">
        <v>283</v>
      </c>
      <c r="G5" s="175"/>
      <c r="H5" s="171"/>
      <c r="I5" s="171"/>
      <c r="J5" s="171"/>
      <c r="K5" s="171"/>
      <c r="L5" s="171"/>
      <c r="M5" s="171"/>
      <c r="N5" s="171"/>
      <c r="O5" s="171"/>
      <c r="P5" s="172"/>
      <c r="Q5" s="171"/>
      <c r="R5" s="171"/>
    </row>
    <row r="6" spans="1:18">
      <c r="A6" s="173"/>
      <c r="B6" s="177" t="s">
        <v>284</v>
      </c>
      <c r="C6" s="262">
        <f>'Tong hop '!I6/1.08/1000000</f>
        <v>487.93888888888881</v>
      </c>
      <c r="D6" s="179" t="s">
        <v>285</v>
      </c>
      <c r="E6" s="182"/>
      <c r="F6" s="183"/>
      <c r="G6" s="175"/>
      <c r="H6" s="171"/>
      <c r="I6" s="171"/>
      <c r="J6" s="171"/>
      <c r="K6" s="171"/>
      <c r="L6" s="171"/>
      <c r="M6" s="171"/>
      <c r="N6" s="171"/>
      <c r="O6" s="171"/>
      <c r="P6" s="172"/>
      <c r="Q6" s="171"/>
      <c r="R6" s="171"/>
    </row>
    <row r="7" spans="1:18">
      <c r="A7" s="173"/>
      <c r="B7" s="177" t="s">
        <v>286</v>
      </c>
      <c r="C7" s="184">
        <f>SUM('Tong hop '!I5,'Tong hop '!I6,'Tong hop '!I15)/1.08/1000000000</f>
        <v>1.0509585327777777</v>
      </c>
      <c r="D7" s="179" t="s">
        <v>287</v>
      </c>
      <c r="E7" s="182"/>
      <c r="F7" s="183"/>
      <c r="G7" s="175"/>
      <c r="H7" s="171"/>
      <c r="I7" s="171"/>
      <c r="J7" s="171"/>
      <c r="K7" s="171"/>
      <c r="L7" s="171"/>
      <c r="M7" s="171"/>
      <c r="N7" s="171"/>
      <c r="O7" s="171"/>
      <c r="P7" s="172"/>
      <c r="Q7" s="171"/>
      <c r="R7" s="171"/>
    </row>
    <row r="8" spans="1:18">
      <c r="A8" s="173"/>
      <c r="B8" s="171"/>
      <c r="C8" s="175"/>
      <c r="D8" s="175"/>
      <c r="E8" s="176"/>
      <c r="F8" s="171"/>
      <c r="G8" s="175"/>
      <c r="H8" s="175"/>
      <c r="I8" s="176"/>
      <c r="J8" s="171"/>
      <c r="K8" s="171"/>
      <c r="L8" s="171"/>
      <c r="M8" s="171"/>
      <c r="N8" s="171"/>
      <c r="O8" s="171"/>
      <c r="P8" s="172"/>
      <c r="Q8" s="171"/>
      <c r="R8" s="171"/>
    </row>
    <row r="9" spans="1:18" s="189" customFormat="1">
      <c r="A9" s="185" t="s">
        <v>66</v>
      </c>
      <c r="B9" s="186" t="s">
        <v>288</v>
      </c>
      <c r="C9" s="186"/>
      <c r="D9" s="186"/>
      <c r="E9" s="186"/>
      <c r="F9" s="186"/>
      <c r="G9" s="186"/>
      <c r="H9" s="186"/>
      <c r="I9" s="186"/>
      <c r="J9" s="186"/>
      <c r="K9" s="186"/>
      <c r="L9" s="186"/>
      <c r="M9" s="186"/>
      <c r="N9" s="186"/>
      <c r="O9" s="186"/>
      <c r="P9" s="187"/>
      <c r="Q9" s="188"/>
      <c r="R9" s="188"/>
    </row>
    <row r="10" spans="1:18">
      <c r="A10" s="173"/>
      <c r="B10" s="190"/>
      <c r="C10" s="191"/>
      <c r="D10" s="191"/>
      <c r="E10" s="191"/>
      <c r="F10" s="191"/>
      <c r="G10" s="191"/>
      <c r="H10" s="191"/>
      <c r="I10" s="191"/>
      <c r="J10" s="191"/>
      <c r="K10" s="191"/>
      <c r="L10" s="191"/>
      <c r="O10" s="192"/>
      <c r="P10" s="193"/>
      <c r="Q10" s="193" t="s">
        <v>289</v>
      </c>
      <c r="R10" s="194"/>
    </row>
    <row r="11" spans="1:18" s="47" customFormat="1" ht="18.75" customHeight="1">
      <c r="A11" s="173"/>
      <c r="B11" s="410" t="s">
        <v>290</v>
      </c>
      <c r="C11" s="195" t="s">
        <v>291</v>
      </c>
      <c r="D11" s="195"/>
      <c r="E11" s="196"/>
      <c r="F11" s="197"/>
      <c r="G11" s="195"/>
      <c r="H11" s="195"/>
      <c r="I11" s="196"/>
      <c r="J11" s="197"/>
      <c r="K11" s="197"/>
      <c r="L11" s="197"/>
      <c r="M11" s="197"/>
      <c r="N11" s="197"/>
      <c r="O11" s="198" t="s">
        <v>292</v>
      </c>
      <c r="P11" s="198" t="s">
        <v>293</v>
      </c>
      <c r="Q11" s="198" t="s">
        <v>294</v>
      </c>
    </row>
    <row r="12" spans="1:18" s="47" customFormat="1" ht="18" customHeight="1">
      <c r="A12" s="173"/>
      <c r="B12" s="412"/>
      <c r="C12" s="199">
        <v>250</v>
      </c>
      <c r="D12" s="200">
        <v>500</v>
      </c>
      <c r="E12" s="201">
        <v>1000</v>
      </c>
      <c r="F12" s="202">
        <v>5000</v>
      </c>
      <c r="G12" s="202">
        <v>10000</v>
      </c>
      <c r="H12" s="202">
        <v>15000</v>
      </c>
      <c r="I12" s="202">
        <v>20000</v>
      </c>
      <c r="J12" s="202">
        <v>25000</v>
      </c>
      <c r="K12" s="202">
        <v>30000</v>
      </c>
      <c r="L12" s="202">
        <v>50000</v>
      </c>
      <c r="M12" s="202">
        <v>150000</v>
      </c>
      <c r="N12" s="202">
        <v>360000</v>
      </c>
      <c r="O12" s="203">
        <f>$C$4</f>
        <v>11131</v>
      </c>
      <c r="P12" s="204">
        <f>IF(O12&lt;C12,C12,IF(O12&gt;N12,N12,HLOOKUP(O12,C12:N12,1)))</f>
        <v>10000</v>
      </c>
      <c r="Q12" s="204">
        <f>IF(O12&lt;C12,C12,IF(O12&gt;N12,N12,INDEX(C12:N12,MATCH(O12,C12:N12)+1)))</f>
        <v>15000</v>
      </c>
    </row>
    <row r="13" spans="1:18" s="47" customFormat="1">
      <c r="A13" s="173"/>
      <c r="B13" s="205" t="s">
        <v>295</v>
      </c>
      <c r="C13" s="206">
        <v>1170</v>
      </c>
      <c r="D13" s="206">
        <v>1381</v>
      </c>
      <c r="E13" s="206">
        <v>1853</v>
      </c>
      <c r="F13" s="206">
        <v>3245</v>
      </c>
      <c r="G13" s="206">
        <v>3776</v>
      </c>
      <c r="H13" s="206">
        <v>4425</v>
      </c>
      <c r="I13" s="206">
        <v>4956</v>
      </c>
      <c r="J13" s="206">
        <v>5310</v>
      </c>
      <c r="K13" s="206">
        <v>5664</v>
      </c>
      <c r="L13" s="206">
        <v>8260</v>
      </c>
      <c r="M13" s="206">
        <v>17700</v>
      </c>
      <c r="N13" s="206">
        <v>33984</v>
      </c>
      <c r="O13" s="207">
        <f>ROUND(TREND(P13:Q13,P12:Q12,O12),3)</f>
        <v>3922.8040000000001</v>
      </c>
      <c r="P13" s="208">
        <f>HLOOKUP(P12,$C$12:$N$14,2)</f>
        <v>3776</v>
      </c>
      <c r="Q13" s="208">
        <f>HLOOKUP(Q12,$C$12:$N$14,2)</f>
        <v>4425</v>
      </c>
    </row>
    <row r="14" spans="1:18" s="47" customFormat="1">
      <c r="A14" s="173"/>
      <c r="B14" s="209" t="s">
        <v>296</v>
      </c>
      <c r="C14" s="210">
        <v>15</v>
      </c>
      <c r="D14" s="210">
        <v>18</v>
      </c>
      <c r="E14" s="210">
        <v>24</v>
      </c>
      <c r="F14" s="210">
        <v>51</v>
      </c>
      <c r="G14" s="210">
        <v>61</v>
      </c>
      <c r="H14" s="210">
        <v>74</v>
      </c>
      <c r="I14" s="210">
        <v>85</v>
      </c>
      <c r="J14" s="210">
        <v>94</v>
      </c>
      <c r="K14" s="210">
        <v>99</v>
      </c>
      <c r="L14" s="210">
        <v>159</v>
      </c>
      <c r="M14" s="210">
        <v>425</v>
      </c>
      <c r="N14" s="210">
        <v>850</v>
      </c>
      <c r="O14" s="211">
        <f>ROUND(TREND(P14:Q14,P12:Q12,O12),3)</f>
        <v>63.941000000000003</v>
      </c>
      <c r="P14" s="212">
        <f>HLOOKUP(P12,$C$12:$N$14,3)</f>
        <v>61</v>
      </c>
      <c r="Q14" s="212">
        <f>HLOOKUP(Q12,$C$12:$N$14,3)</f>
        <v>74</v>
      </c>
    </row>
    <row r="15" spans="1:18">
      <c r="A15" s="173"/>
      <c r="B15" s="190"/>
      <c r="C15" s="191"/>
      <c r="D15" s="191"/>
      <c r="E15" s="191"/>
      <c r="F15" s="191"/>
      <c r="G15" s="191"/>
      <c r="H15" s="191"/>
      <c r="I15" s="191"/>
      <c r="J15" s="191"/>
      <c r="K15" s="191"/>
      <c r="L15" s="191"/>
      <c r="O15" s="192"/>
      <c r="P15" s="213"/>
      <c r="Q15" s="213"/>
    </row>
    <row r="16" spans="1:18">
      <c r="A16" s="173"/>
      <c r="B16" s="190"/>
      <c r="C16" s="191"/>
      <c r="D16" s="191"/>
      <c r="E16" s="191"/>
      <c r="F16" s="191"/>
      <c r="G16" s="191"/>
      <c r="H16" s="191"/>
      <c r="I16" s="191"/>
      <c r="J16" s="191"/>
      <c r="K16" s="191"/>
      <c r="L16" s="191"/>
      <c r="O16" s="192"/>
      <c r="P16" s="213"/>
      <c r="Q16" s="213"/>
    </row>
    <row r="17" spans="1:18" s="189" customFormat="1">
      <c r="A17" s="185" t="s">
        <v>67</v>
      </c>
      <c r="B17" s="186" t="s">
        <v>297</v>
      </c>
      <c r="C17" s="186"/>
      <c r="D17" s="186"/>
      <c r="E17" s="186"/>
      <c r="F17" s="186"/>
      <c r="G17" s="186"/>
      <c r="H17" s="186"/>
      <c r="I17" s="186"/>
      <c r="J17" s="186"/>
      <c r="K17" s="186"/>
      <c r="L17" s="186"/>
      <c r="M17" s="186"/>
      <c r="N17" s="186"/>
      <c r="O17" s="186"/>
      <c r="P17" s="187"/>
      <c r="Q17" s="188"/>
      <c r="R17" s="188"/>
    </row>
    <row r="18" spans="1:18">
      <c r="A18" s="173"/>
      <c r="B18" s="190"/>
      <c r="C18" s="191"/>
      <c r="D18" s="191"/>
      <c r="E18" s="191"/>
      <c r="F18" s="191"/>
      <c r="G18" s="191"/>
      <c r="H18" s="191"/>
      <c r="I18" s="191"/>
      <c r="J18" s="191"/>
      <c r="K18" s="191"/>
      <c r="L18" s="191"/>
      <c r="O18" s="192"/>
      <c r="P18" s="193"/>
      <c r="Q18" s="193" t="s">
        <v>289</v>
      </c>
      <c r="R18" s="194"/>
    </row>
    <row r="19" spans="1:18" s="47" customFormat="1" ht="18.75" customHeight="1">
      <c r="A19" s="173"/>
      <c r="B19" s="410" t="s">
        <v>290</v>
      </c>
      <c r="C19" s="195" t="s">
        <v>298</v>
      </c>
      <c r="D19" s="195"/>
      <c r="E19" s="196"/>
      <c r="F19" s="197"/>
      <c r="G19" s="195"/>
      <c r="H19" s="195"/>
      <c r="I19" s="196"/>
      <c r="J19" s="197"/>
      <c r="K19" s="197"/>
      <c r="L19" s="197"/>
      <c r="M19" s="197"/>
      <c r="N19" s="197"/>
      <c r="O19" s="198" t="s">
        <v>292</v>
      </c>
      <c r="P19" s="198" t="s">
        <v>293</v>
      </c>
      <c r="Q19" s="198" t="s">
        <v>294</v>
      </c>
    </row>
    <row r="20" spans="1:18" s="47" customFormat="1" ht="18" customHeight="1">
      <c r="A20" s="173"/>
      <c r="B20" s="412"/>
      <c r="C20" s="199">
        <v>3</v>
      </c>
      <c r="D20" s="200">
        <v>5</v>
      </c>
      <c r="E20" s="201">
        <v>10</v>
      </c>
      <c r="F20" s="202">
        <v>15</v>
      </c>
      <c r="G20" s="202">
        <v>20</v>
      </c>
      <c r="H20" s="202">
        <v>30</v>
      </c>
      <c r="I20" s="202">
        <v>50</v>
      </c>
      <c r="J20" s="202">
        <v>75</v>
      </c>
      <c r="K20" s="202">
        <v>100</v>
      </c>
      <c r="L20" s="202">
        <v>150</v>
      </c>
      <c r="M20" s="202">
        <v>200</v>
      </c>
      <c r="N20" s="202">
        <v>250</v>
      </c>
      <c r="O20" s="203">
        <f>$E$5</f>
        <v>33</v>
      </c>
      <c r="P20" s="204">
        <f>IF(O20&lt;C20,C20,IF(O20&gt;N20,N20,HLOOKUP(O20,C20:N20,1)))</f>
        <v>30</v>
      </c>
      <c r="Q20" s="204">
        <f>IF(O20&lt;C20,C20,IF(O20&gt;N20,N20,INDEX(C20:N20,MATCH(O20,C20:N20)+1)))</f>
        <v>50</v>
      </c>
    </row>
    <row r="21" spans="1:18" s="47" customFormat="1">
      <c r="A21" s="173"/>
      <c r="B21" s="214" t="s">
        <v>295</v>
      </c>
      <c r="C21" s="215">
        <v>156</v>
      </c>
      <c r="D21" s="215">
        <v>184</v>
      </c>
      <c r="E21" s="215">
        <v>268</v>
      </c>
      <c r="F21" s="215">
        <v>306</v>
      </c>
      <c r="G21" s="215">
        <v>339</v>
      </c>
      <c r="H21" s="215">
        <v>382</v>
      </c>
      <c r="I21" s="215">
        <v>470</v>
      </c>
      <c r="J21" s="215">
        <v>580</v>
      </c>
      <c r="K21" s="215">
        <v>690</v>
      </c>
      <c r="L21" s="215">
        <v>910</v>
      </c>
      <c r="M21" s="215">
        <v>1130</v>
      </c>
      <c r="N21" s="215">
        <v>1350</v>
      </c>
      <c r="O21" s="207">
        <f>ROUND(TREND(P21:Q21,P20:Q20,O20),3)</f>
        <v>395.2</v>
      </c>
      <c r="P21" s="208">
        <f>HLOOKUP(P20,$C$20:$N$22,2)</f>
        <v>382</v>
      </c>
      <c r="Q21" s="208">
        <f>HLOOKUP(Q20,$C$20:$N$22,2)</f>
        <v>470</v>
      </c>
    </row>
    <row r="22" spans="1:18" s="47" customFormat="1">
      <c r="A22" s="173"/>
      <c r="B22" s="216" t="s">
        <v>296</v>
      </c>
      <c r="C22" s="217">
        <v>22</v>
      </c>
      <c r="D22" s="217">
        <v>26</v>
      </c>
      <c r="E22" s="217">
        <v>37</v>
      </c>
      <c r="F22" s="217">
        <v>41</v>
      </c>
      <c r="G22" s="217">
        <v>44</v>
      </c>
      <c r="H22" s="217">
        <v>48</v>
      </c>
      <c r="I22" s="217">
        <v>59</v>
      </c>
      <c r="J22" s="217">
        <v>72</v>
      </c>
      <c r="K22" s="217">
        <v>85</v>
      </c>
      <c r="L22" s="217">
        <v>110</v>
      </c>
      <c r="M22" s="217">
        <v>136</v>
      </c>
      <c r="N22" s="217">
        <v>162</v>
      </c>
      <c r="O22" s="211">
        <f>ROUND(TREND(P22:Q22,P20:Q20,O20),3)</f>
        <v>49.65</v>
      </c>
      <c r="P22" s="212">
        <f>HLOOKUP(P20,$C$20:$N$22,3)</f>
        <v>48</v>
      </c>
      <c r="Q22" s="212">
        <f>HLOOKUP(Q20,$C$20:$N$22,3)</f>
        <v>59</v>
      </c>
    </row>
    <row r="23" spans="1:18">
      <c r="A23" s="173"/>
      <c r="B23" s="190"/>
      <c r="C23" s="191"/>
      <c r="D23" s="191"/>
      <c r="E23" s="191"/>
      <c r="F23" s="191"/>
      <c r="G23" s="191"/>
      <c r="H23" s="191"/>
      <c r="I23" s="191"/>
      <c r="J23" s="191"/>
      <c r="K23" s="191"/>
      <c r="L23" s="191"/>
      <c r="O23" s="192"/>
      <c r="P23" s="213"/>
      <c r="Q23" s="213"/>
    </row>
    <row r="24" spans="1:18">
      <c r="A24" s="173"/>
      <c r="B24" s="190"/>
      <c r="C24" s="191"/>
      <c r="D24" s="191"/>
      <c r="E24" s="191"/>
      <c r="F24" s="191"/>
      <c r="G24" s="191"/>
      <c r="H24" s="191"/>
      <c r="I24" s="191"/>
      <c r="J24" s="191"/>
      <c r="K24" s="191"/>
      <c r="L24" s="191"/>
      <c r="O24" s="192"/>
      <c r="P24" s="213"/>
      <c r="Q24" s="213"/>
    </row>
    <row r="25" spans="1:18" s="189" customFormat="1">
      <c r="A25" s="185" t="s">
        <v>299</v>
      </c>
      <c r="B25" s="186" t="s">
        <v>300</v>
      </c>
      <c r="C25" s="186"/>
      <c r="D25" s="186"/>
      <c r="E25" s="186"/>
      <c r="F25" s="186"/>
      <c r="G25" s="186"/>
      <c r="H25" s="186"/>
      <c r="I25" s="186"/>
      <c r="J25" s="186"/>
      <c r="K25" s="186"/>
      <c r="L25" s="186"/>
      <c r="M25" s="186"/>
      <c r="N25" s="186"/>
      <c r="O25" s="186"/>
      <c r="P25" s="187"/>
      <c r="Q25" s="188"/>
      <c r="R25" s="188"/>
    </row>
    <row r="26" spans="1:18">
      <c r="A26" s="173"/>
      <c r="B26" s="190"/>
      <c r="C26" s="191"/>
      <c r="D26" s="191"/>
      <c r="E26" s="191"/>
      <c r="F26" s="191"/>
      <c r="G26" s="191"/>
      <c r="H26" s="191"/>
      <c r="I26" s="191"/>
      <c r="J26" s="191"/>
      <c r="K26" s="191"/>
      <c r="L26" s="191"/>
      <c r="O26" s="192"/>
      <c r="P26" s="193" t="s">
        <v>289</v>
      </c>
      <c r="Q26" s="213"/>
      <c r="R26" s="194"/>
    </row>
    <row r="27" spans="1:18" s="47" customFormat="1" ht="18.75" customHeight="1">
      <c r="A27" s="173"/>
      <c r="B27" s="410" t="s">
        <v>290</v>
      </c>
      <c r="C27" s="195" t="s">
        <v>291</v>
      </c>
      <c r="D27" s="195"/>
      <c r="E27" s="196"/>
      <c r="F27" s="197"/>
      <c r="G27" s="195"/>
      <c r="H27" s="195"/>
      <c r="I27" s="196"/>
      <c r="J27" s="197"/>
      <c r="K27" s="197"/>
      <c r="L27" s="197"/>
      <c r="M27" s="197"/>
      <c r="N27" s="198" t="s">
        <v>292</v>
      </c>
      <c r="O27" s="198" t="s">
        <v>293</v>
      </c>
      <c r="P27" s="198" t="s">
        <v>294</v>
      </c>
    </row>
    <row r="28" spans="1:18" s="47" customFormat="1" ht="18" customHeight="1">
      <c r="A28" s="173"/>
      <c r="B28" s="412"/>
      <c r="C28" s="199">
        <v>250</v>
      </c>
      <c r="D28" s="200">
        <v>500</v>
      </c>
      <c r="E28" s="201">
        <v>1000</v>
      </c>
      <c r="F28" s="202">
        <v>5000</v>
      </c>
      <c r="G28" s="202">
        <v>10000</v>
      </c>
      <c r="H28" s="202">
        <v>15000</v>
      </c>
      <c r="I28" s="202">
        <v>20000</v>
      </c>
      <c r="J28" s="202">
        <v>25000</v>
      </c>
      <c r="K28" s="202">
        <v>30000</v>
      </c>
      <c r="L28" s="202">
        <v>40000</v>
      </c>
      <c r="M28" s="202">
        <v>60000</v>
      </c>
      <c r="N28" s="203">
        <f>$C$4</f>
        <v>11131</v>
      </c>
      <c r="O28" s="204">
        <f>IF(N28&lt;C28,C28,IF(N28&gt;M28,M28,HLOOKUP(N28,C28:M28,1)))</f>
        <v>10000</v>
      </c>
      <c r="P28" s="204">
        <f>IF(N28&lt;C28,C28,IF(N28&gt;M28,M28,INDEX(C28:M28,MATCH(N28,C28:M28)+1)))</f>
        <v>15000</v>
      </c>
    </row>
    <row r="29" spans="1:18" s="47" customFormat="1">
      <c r="A29" s="173"/>
      <c r="B29" s="205" t="s">
        <v>295</v>
      </c>
      <c r="C29" s="206">
        <v>1410</v>
      </c>
      <c r="D29" s="206">
        <v>1664</v>
      </c>
      <c r="E29" s="206">
        <v>2223</v>
      </c>
      <c r="F29" s="206">
        <v>3894</v>
      </c>
      <c r="G29" s="206">
        <v>4531</v>
      </c>
      <c r="H29" s="206">
        <v>5310</v>
      </c>
      <c r="I29" s="206">
        <v>5947</v>
      </c>
      <c r="J29" s="206">
        <v>6372</v>
      </c>
      <c r="K29" s="206">
        <v>6797</v>
      </c>
      <c r="L29" s="206">
        <v>7930</v>
      </c>
      <c r="M29" s="206">
        <v>8496</v>
      </c>
      <c r="N29" s="207">
        <f>ROUND(TREND(O29:P29,O28:P28,N28),3)</f>
        <v>4707.21</v>
      </c>
      <c r="O29" s="208">
        <f>HLOOKUP(O28,$C$28:$M$30,2)</f>
        <v>4531</v>
      </c>
      <c r="P29" s="208">
        <f>HLOOKUP(P28,$C$28:$M$30,2)</f>
        <v>5310</v>
      </c>
    </row>
    <row r="30" spans="1:18" s="47" customFormat="1">
      <c r="A30" s="173"/>
      <c r="B30" s="209" t="s">
        <v>296</v>
      </c>
      <c r="C30" s="210">
        <v>102</v>
      </c>
      <c r="D30" s="210">
        <v>118</v>
      </c>
      <c r="E30" s="210">
        <v>138</v>
      </c>
      <c r="F30" s="210">
        <v>202</v>
      </c>
      <c r="G30" s="210">
        <v>219</v>
      </c>
      <c r="H30" s="210">
        <v>235</v>
      </c>
      <c r="I30" s="210">
        <v>243</v>
      </c>
      <c r="J30" s="210">
        <v>252</v>
      </c>
      <c r="K30" s="210">
        <v>261</v>
      </c>
      <c r="L30" s="210">
        <v>277</v>
      </c>
      <c r="M30" s="210">
        <v>287</v>
      </c>
      <c r="N30" s="211">
        <f>ROUND(TREND(O30:P30,O28:P28,N28),3)</f>
        <v>222.619</v>
      </c>
      <c r="O30" s="212">
        <f>HLOOKUP(O28,$C$28:$M$30,3)</f>
        <v>219</v>
      </c>
      <c r="P30" s="212">
        <f>HLOOKUP(P28,$C$28:$M$30,3)</f>
        <v>235</v>
      </c>
    </row>
    <row r="31" spans="1:18">
      <c r="A31" s="173"/>
      <c r="B31" s="190"/>
      <c r="C31" s="191"/>
      <c r="D31" s="191"/>
      <c r="E31" s="191"/>
      <c r="F31" s="191"/>
      <c r="G31" s="191"/>
      <c r="H31" s="191"/>
      <c r="I31" s="191"/>
      <c r="J31" s="191"/>
      <c r="K31" s="191"/>
      <c r="L31" s="191"/>
      <c r="O31" s="192"/>
      <c r="P31" s="213"/>
      <c r="Q31" s="213"/>
    </row>
    <row r="32" spans="1:18">
      <c r="A32" s="173"/>
      <c r="B32" s="190"/>
      <c r="C32" s="191"/>
      <c r="D32" s="191"/>
      <c r="E32" s="191"/>
      <c r="F32" s="191"/>
      <c r="G32" s="191"/>
      <c r="H32" s="191"/>
      <c r="I32" s="191"/>
      <c r="J32" s="191"/>
      <c r="K32" s="191"/>
      <c r="L32" s="191"/>
      <c r="O32" s="192"/>
      <c r="P32" s="213"/>
      <c r="Q32" s="213"/>
    </row>
    <row r="33" spans="1:18" s="189" customFormat="1">
      <c r="A33" s="185" t="s">
        <v>301</v>
      </c>
      <c r="B33" s="186" t="s">
        <v>302</v>
      </c>
      <c r="C33" s="186"/>
      <c r="D33" s="186"/>
      <c r="E33" s="186"/>
      <c r="F33" s="186"/>
      <c r="G33" s="186"/>
      <c r="H33" s="186"/>
      <c r="I33" s="186"/>
      <c r="J33" s="186"/>
      <c r="K33" s="186"/>
      <c r="L33" s="186"/>
      <c r="M33" s="186"/>
      <c r="N33" s="186"/>
      <c r="O33" s="186"/>
      <c r="P33" s="187"/>
      <c r="Q33" s="188"/>
      <c r="R33" s="188"/>
    </row>
    <row r="34" spans="1:18">
      <c r="A34" s="173"/>
      <c r="B34" s="190"/>
      <c r="C34" s="191"/>
      <c r="D34" s="191"/>
      <c r="E34" s="191"/>
      <c r="F34" s="191"/>
      <c r="G34" s="191"/>
      <c r="H34" s="191"/>
      <c r="I34" s="191"/>
      <c r="J34" s="191"/>
      <c r="K34" s="191"/>
      <c r="L34" s="191"/>
      <c r="O34" s="192"/>
      <c r="P34" s="193" t="s">
        <v>289</v>
      </c>
      <c r="Q34" s="213"/>
      <c r="R34" s="194"/>
    </row>
    <row r="35" spans="1:18" s="47" customFormat="1" ht="18.75" customHeight="1">
      <c r="A35" s="173"/>
      <c r="B35" s="410" t="s">
        <v>290</v>
      </c>
      <c r="C35" s="195" t="s">
        <v>291</v>
      </c>
      <c r="D35" s="195"/>
      <c r="E35" s="196"/>
      <c r="F35" s="197"/>
      <c r="G35" s="195"/>
      <c r="H35" s="195"/>
      <c r="I35" s="196"/>
      <c r="J35" s="197"/>
      <c r="K35" s="197"/>
      <c r="L35" s="197"/>
      <c r="M35" s="197"/>
      <c r="N35" s="198" t="s">
        <v>292</v>
      </c>
      <c r="O35" s="198" t="s">
        <v>293</v>
      </c>
      <c r="P35" s="198" t="s">
        <v>294</v>
      </c>
    </row>
    <row r="36" spans="1:18" s="47" customFormat="1" ht="18" customHeight="1">
      <c r="A36" s="173"/>
      <c r="B36" s="412"/>
      <c r="C36" s="199">
        <v>50</v>
      </c>
      <c r="D36" s="200">
        <v>75</v>
      </c>
      <c r="E36" s="201">
        <v>100</v>
      </c>
      <c r="F36" s="202">
        <v>200</v>
      </c>
      <c r="G36" s="202">
        <v>300</v>
      </c>
      <c r="H36" s="202">
        <v>500</v>
      </c>
      <c r="I36" s="202">
        <v>750</v>
      </c>
      <c r="J36" s="202">
        <v>1000</v>
      </c>
      <c r="K36" s="202">
        <v>2000</v>
      </c>
      <c r="L36" s="202">
        <v>3000</v>
      </c>
      <c r="M36" s="202">
        <v>5000</v>
      </c>
      <c r="N36" s="203">
        <f>$C$4</f>
        <v>11131</v>
      </c>
      <c r="O36" s="204">
        <f>IF(N36&lt;C36,C36,IF(N36&gt;M36,M36,HLOOKUP(N36,C36:M36,1)))</f>
        <v>5000</v>
      </c>
      <c r="P36" s="204">
        <f>IF(N36&lt;C36,C36,IF(N36&gt;M36,M36,INDEX(C36:M36,MATCH(N36,C36:M36)+1)))</f>
        <v>5000</v>
      </c>
    </row>
    <row r="37" spans="1:18" s="47" customFormat="1">
      <c r="A37" s="173"/>
      <c r="B37" s="205" t="s">
        <v>295</v>
      </c>
      <c r="C37" s="206">
        <v>732</v>
      </c>
      <c r="D37" s="206">
        <v>848</v>
      </c>
      <c r="E37" s="206">
        <v>989</v>
      </c>
      <c r="F37" s="206">
        <v>1501</v>
      </c>
      <c r="G37" s="206">
        <v>1573</v>
      </c>
      <c r="H37" s="206">
        <v>1769</v>
      </c>
      <c r="I37" s="206">
        <v>2123</v>
      </c>
      <c r="J37" s="206">
        <v>2413</v>
      </c>
      <c r="K37" s="206">
        <v>4083</v>
      </c>
      <c r="L37" s="206">
        <v>5150</v>
      </c>
      <c r="M37" s="206">
        <v>6612</v>
      </c>
      <c r="N37" s="207">
        <f>ROUND(TREND(O37:P37,O36:P36,N36),3)</f>
        <v>6612</v>
      </c>
      <c r="O37" s="208">
        <f>HLOOKUP(O36,$C$36:$M$38,2)</f>
        <v>6612</v>
      </c>
      <c r="P37" s="208">
        <f>HLOOKUP(P36,$C$36:$M$38,2)</f>
        <v>6612</v>
      </c>
    </row>
    <row r="38" spans="1:18" s="47" customFormat="1">
      <c r="A38" s="173"/>
      <c r="B38" s="209" t="s">
        <v>296</v>
      </c>
      <c r="C38" s="210">
        <v>64</v>
      </c>
      <c r="D38" s="210">
        <v>74</v>
      </c>
      <c r="E38" s="210">
        <v>83</v>
      </c>
      <c r="F38" s="210">
        <v>110</v>
      </c>
      <c r="G38" s="210">
        <v>114</v>
      </c>
      <c r="H38" s="210">
        <v>122</v>
      </c>
      <c r="I38" s="210">
        <v>134</v>
      </c>
      <c r="J38" s="210">
        <v>144</v>
      </c>
      <c r="K38" s="210">
        <v>206</v>
      </c>
      <c r="L38" s="210">
        <v>229</v>
      </c>
      <c r="M38" s="210">
        <v>255</v>
      </c>
      <c r="N38" s="211">
        <f>ROUND(TREND(O38:P38,O36:P36,N36),3)</f>
        <v>255</v>
      </c>
      <c r="O38" s="212">
        <f>HLOOKUP(O36,$C$36:$M$38,3)</f>
        <v>255</v>
      </c>
      <c r="P38" s="212">
        <f>HLOOKUP(P37,$C$36:$M$38,3)</f>
        <v>255</v>
      </c>
    </row>
    <row r="39" spans="1:18">
      <c r="A39" s="173"/>
      <c r="B39" s="190"/>
      <c r="C39" s="191"/>
      <c r="D39" s="191"/>
      <c r="E39" s="191"/>
      <c r="F39" s="191"/>
      <c r="G39" s="191"/>
      <c r="H39" s="191"/>
      <c r="I39" s="191"/>
      <c r="J39" s="191"/>
      <c r="K39" s="191"/>
      <c r="L39" s="191"/>
      <c r="O39" s="192"/>
      <c r="P39" s="213"/>
      <c r="Q39" s="213"/>
    </row>
    <row r="40" spans="1:18">
      <c r="A40" s="173"/>
      <c r="B40" s="190"/>
      <c r="C40" s="191"/>
      <c r="D40" s="191"/>
      <c r="E40" s="191"/>
      <c r="F40" s="191"/>
      <c r="G40" s="191"/>
      <c r="H40" s="191"/>
      <c r="I40" s="191"/>
      <c r="J40" s="191"/>
      <c r="K40" s="191"/>
      <c r="L40" s="191"/>
      <c r="O40" s="192"/>
      <c r="P40" s="213"/>
      <c r="Q40" s="213"/>
    </row>
    <row r="41" spans="1:18" s="189" customFormat="1">
      <c r="A41" s="185" t="s">
        <v>303</v>
      </c>
      <c r="B41" s="186" t="s">
        <v>304</v>
      </c>
      <c r="C41" s="186"/>
      <c r="D41" s="186"/>
      <c r="E41" s="186"/>
      <c r="F41" s="186"/>
      <c r="G41" s="186"/>
      <c r="H41" s="186"/>
      <c r="I41" s="186"/>
      <c r="J41" s="186"/>
      <c r="K41" s="186"/>
      <c r="L41" s="186"/>
      <c r="M41" s="186"/>
      <c r="N41" s="186"/>
      <c r="O41" s="186"/>
      <c r="P41" s="187"/>
      <c r="Q41" s="188"/>
      <c r="R41" s="188"/>
    </row>
    <row r="42" spans="1:18">
      <c r="A42" s="173"/>
      <c r="B42" s="190"/>
      <c r="C42" s="191"/>
      <c r="D42" s="191"/>
      <c r="E42" s="191"/>
      <c r="F42" s="191"/>
      <c r="G42" s="191"/>
      <c r="H42" s="191"/>
      <c r="I42" s="191"/>
      <c r="J42" s="191"/>
      <c r="K42" s="191"/>
      <c r="L42" s="191"/>
      <c r="N42" s="193" t="s">
        <v>289</v>
      </c>
      <c r="O42" s="192"/>
      <c r="P42" s="213"/>
      <c r="Q42" s="213"/>
      <c r="R42" s="194"/>
    </row>
    <row r="43" spans="1:18" s="47" customFormat="1" ht="18.75" customHeight="1">
      <c r="A43" s="173"/>
      <c r="B43" s="410" t="s">
        <v>290</v>
      </c>
      <c r="C43" s="195" t="s">
        <v>291</v>
      </c>
      <c r="D43" s="195"/>
      <c r="E43" s="196"/>
      <c r="F43" s="197"/>
      <c r="G43" s="195"/>
      <c r="H43" s="195"/>
      <c r="I43" s="196"/>
      <c r="J43" s="197"/>
      <c r="K43" s="197"/>
      <c r="L43" s="198" t="s">
        <v>292</v>
      </c>
      <c r="M43" s="198" t="s">
        <v>293</v>
      </c>
      <c r="N43" s="198" t="s">
        <v>294</v>
      </c>
    </row>
    <row r="44" spans="1:18" s="47" customFormat="1" ht="18" customHeight="1">
      <c r="A44" s="173"/>
      <c r="B44" s="412"/>
      <c r="C44" s="199">
        <v>50</v>
      </c>
      <c r="D44" s="200">
        <v>75</v>
      </c>
      <c r="E44" s="201">
        <v>100</v>
      </c>
      <c r="F44" s="202">
        <v>200</v>
      </c>
      <c r="G44" s="202">
        <v>300</v>
      </c>
      <c r="H44" s="202">
        <v>500</v>
      </c>
      <c r="I44" s="202">
        <v>750</v>
      </c>
      <c r="J44" s="202">
        <v>1000</v>
      </c>
      <c r="K44" s="202">
        <v>2000</v>
      </c>
      <c r="L44" s="203">
        <f>$C$4</f>
        <v>11131</v>
      </c>
      <c r="M44" s="204">
        <f>IF(L44&lt;C44,C44,IF(L44&gt;K44,K44,HLOOKUP(L44,C44:K44,1)))</f>
        <v>2000</v>
      </c>
      <c r="N44" s="204">
        <f>IF(L44&lt;C44,C44,IF(L44&gt;K44,K44,INDEX(C44:K44,MATCH(L44,C44:K44)+1)))</f>
        <v>2000</v>
      </c>
    </row>
    <row r="45" spans="1:18" s="47" customFormat="1">
      <c r="A45" s="173"/>
      <c r="B45" s="205" t="s">
        <v>295</v>
      </c>
      <c r="C45" s="206">
        <v>732</v>
      </c>
      <c r="D45" s="206">
        <v>848</v>
      </c>
      <c r="E45" s="206">
        <v>989</v>
      </c>
      <c r="F45" s="206">
        <v>1501</v>
      </c>
      <c r="G45" s="206">
        <v>1573</v>
      </c>
      <c r="H45" s="206">
        <v>1769</v>
      </c>
      <c r="I45" s="206">
        <v>2123</v>
      </c>
      <c r="J45" s="206">
        <v>2413</v>
      </c>
      <c r="K45" s="206">
        <v>4083</v>
      </c>
      <c r="L45" s="207">
        <f>ROUND(TREND(M45:N45,M44:N44,L44),3)</f>
        <v>4083</v>
      </c>
      <c r="M45" s="208">
        <f>HLOOKUP(M44,$C$44:$K$46,2)</f>
        <v>4083</v>
      </c>
      <c r="N45" s="208">
        <f>HLOOKUP(N44,$C$44:$K$46,2)</f>
        <v>4083</v>
      </c>
    </row>
    <row r="46" spans="1:18" s="47" customFormat="1">
      <c r="A46" s="173"/>
      <c r="B46" s="209" t="s">
        <v>296</v>
      </c>
      <c r="C46" s="210">
        <v>64</v>
      </c>
      <c r="D46" s="210">
        <v>74</v>
      </c>
      <c r="E46" s="210">
        <v>83</v>
      </c>
      <c r="F46" s="210">
        <v>110</v>
      </c>
      <c r="G46" s="210">
        <v>114</v>
      </c>
      <c r="H46" s="210">
        <v>122</v>
      </c>
      <c r="I46" s="210">
        <v>134</v>
      </c>
      <c r="J46" s="210">
        <v>144</v>
      </c>
      <c r="K46" s="210">
        <v>206</v>
      </c>
      <c r="L46" s="211">
        <f>ROUND(TREND(M46:N46,M44:N44,L44),3)</f>
        <v>206</v>
      </c>
      <c r="M46" s="212">
        <f>HLOOKUP(M44,$C$44:$K$46,3)</f>
        <v>206</v>
      </c>
      <c r="N46" s="212">
        <f>HLOOKUP(N44,$C$44:$K$46,3)</f>
        <v>206</v>
      </c>
    </row>
    <row r="47" spans="1:18">
      <c r="A47" s="173"/>
      <c r="B47" s="190"/>
      <c r="C47" s="191"/>
      <c r="D47" s="191"/>
      <c r="E47" s="191"/>
      <c r="F47" s="191"/>
      <c r="G47" s="191"/>
      <c r="H47" s="191"/>
      <c r="I47" s="191"/>
      <c r="J47" s="191"/>
      <c r="K47" s="191"/>
      <c r="L47" s="191"/>
      <c r="O47" s="192"/>
      <c r="P47" s="213"/>
      <c r="Q47" s="213"/>
    </row>
    <row r="48" spans="1:18">
      <c r="A48" s="173"/>
      <c r="B48" s="190"/>
      <c r="C48" s="191"/>
      <c r="D48" s="191"/>
      <c r="E48" s="191"/>
      <c r="F48" s="191"/>
      <c r="G48" s="191"/>
      <c r="H48" s="191"/>
      <c r="I48" s="191"/>
      <c r="J48" s="191"/>
      <c r="K48" s="191"/>
      <c r="L48" s="191"/>
      <c r="O48" s="192"/>
      <c r="P48" s="213"/>
      <c r="Q48" s="213"/>
    </row>
    <row r="49" spans="1:18" s="189" customFormat="1">
      <c r="A49" s="185" t="s">
        <v>305</v>
      </c>
      <c r="B49" s="186" t="s">
        <v>306</v>
      </c>
      <c r="C49" s="186"/>
      <c r="D49" s="186"/>
      <c r="E49" s="186"/>
      <c r="F49" s="186"/>
      <c r="G49" s="186"/>
      <c r="H49" s="186"/>
      <c r="I49" s="186"/>
      <c r="J49" s="186"/>
      <c r="K49" s="186"/>
      <c r="L49" s="186"/>
      <c r="M49" s="186"/>
      <c r="N49" s="186"/>
      <c r="O49" s="186"/>
      <c r="P49" s="187"/>
      <c r="Q49" s="188"/>
      <c r="R49" s="188"/>
    </row>
    <row r="50" spans="1:18">
      <c r="A50" s="173"/>
      <c r="B50" s="190"/>
      <c r="C50" s="191"/>
      <c r="D50" s="191"/>
      <c r="E50" s="191"/>
      <c r="F50" s="191"/>
      <c r="G50" s="191"/>
      <c r="H50" s="191"/>
      <c r="I50" s="191"/>
      <c r="J50" s="191"/>
      <c r="K50" s="191"/>
      <c r="L50" s="191"/>
      <c r="O50" s="192"/>
      <c r="P50" s="213"/>
      <c r="Q50" s="213"/>
      <c r="R50" s="193" t="s">
        <v>289</v>
      </c>
    </row>
    <row r="51" spans="1:18" s="47" customFormat="1" ht="18.75" customHeight="1">
      <c r="A51" s="173"/>
      <c r="B51" s="410" t="s">
        <v>290</v>
      </c>
      <c r="C51" s="195" t="s">
        <v>291</v>
      </c>
      <c r="D51" s="195"/>
      <c r="E51" s="196"/>
      <c r="F51" s="197"/>
      <c r="G51" s="195"/>
      <c r="H51" s="195"/>
      <c r="I51" s="196"/>
      <c r="J51" s="197"/>
      <c r="K51" s="197"/>
      <c r="L51" s="197"/>
      <c r="M51" s="197"/>
      <c r="N51" s="197"/>
      <c r="O51" s="197"/>
      <c r="P51" s="198" t="s">
        <v>292</v>
      </c>
      <c r="Q51" s="198" t="s">
        <v>293</v>
      </c>
      <c r="R51" s="198" t="s">
        <v>294</v>
      </c>
    </row>
    <row r="52" spans="1:18" s="47" customFormat="1" ht="18" customHeight="1">
      <c r="A52" s="173"/>
      <c r="B52" s="412"/>
      <c r="C52" s="199">
        <v>2</v>
      </c>
      <c r="D52" s="200">
        <v>5</v>
      </c>
      <c r="E52" s="201">
        <v>10</v>
      </c>
      <c r="F52" s="202">
        <v>20</v>
      </c>
      <c r="G52" s="202">
        <v>30</v>
      </c>
      <c r="H52" s="202">
        <v>50</v>
      </c>
      <c r="I52" s="202">
        <v>75</v>
      </c>
      <c r="J52" s="202">
        <v>100</v>
      </c>
      <c r="K52" s="202">
        <v>200</v>
      </c>
      <c r="L52" s="202">
        <v>300</v>
      </c>
      <c r="M52" s="202">
        <v>500</v>
      </c>
      <c r="N52" s="202">
        <v>750</v>
      </c>
      <c r="O52" s="202">
        <v>1000</v>
      </c>
      <c r="P52" s="203">
        <f>C$4</f>
        <v>11131</v>
      </c>
      <c r="Q52" s="204">
        <f>IF(P52&lt;C52,C52,IF(P52&gt;O52,O52,HLOOKUP(P52,C52:O52,1)))</f>
        <v>1000</v>
      </c>
      <c r="R52" s="204">
        <f>IF(P52&lt;C52,C52,IF(P52&gt;O52,O52,INDEX(C52:O52,MATCH(P52,C52:O52)+1)))</f>
        <v>1000</v>
      </c>
    </row>
    <row r="53" spans="1:18" s="47" customFormat="1">
      <c r="A53" s="173"/>
      <c r="B53" s="205" t="s">
        <v>295</v>
      </c>
      <c r="C53" s="206">
        <v>282</v>
      </c>
      <c r="D53" s="206">
        <v>326</v>
      </c>
      <c r="E53" s="206">
        <v>479</v>
      </c>
      <c r="F53" s="206">
        <v>783</v>
      </c>
      <c r="G53" s="206">
        <v>914</v>
      </c>
      <c r="H53" s="206">
        <v>1088</v>
      </c>
      <c r="I53" s="206">
        <v>1306</v>
      </c>
      <c r="J53" s="206">
        <v>1524</v>
      </c>
      <c r="K53" s="206">
        <v>2134</v>
      </c>
      <c r="L53" s="206">
        <v>2415</v>
      </c>
      <c r="M53" s="206">
        <v>2726</v>
      </c>
      <c r="N53" s="206">
        <v>3263</v>
      </c>
      <c r="O53" s="206">
        <v>3700</v>
      </c>
      <c r="P53" s="207">
        <f>ROUND(TREND(Q53:R53,Q52:R52,P52),3)</f>
        <v>3700</v>
      </c>
      <c r="Q53" s="208">
        <f>HLOOKUP(Q52,$C$52:$O$54,2)</f>
        <v>3700</v>
      </c>
      <c r="R53" s="208">
        <f>HLOOKUP(R52,$C$52:$O$54,2)</f>
        <v>3700</v>
      </c>
    </row>
    <row r="54" spans="1:18" s="47" customFormat="1">
      <c r="A54" s="173"/>
      <c r="B54" s="209" t="s">
        <v>296</v>
      </c>
      <c r="C54" s="210">
        <v>37</v>
      </c>
      <c r="D54" s="210">
        <v>43</v>
      </c>
      <c r="E54" s="210">
        <v>56</v>
      </c>
      <c r="F54" s="210">
        <v>71</v>
      </c>
      <c r="G54" s="210">
        <v>78</v>
      </c>
      <c r="H54" s="210">
        <v>88</v>
      </c>
      <c r="I54" s="210">
        <v>100</v>
      </c>
      <c r="J54" s="210">
        <v>111</v>
      </c>
      <c r="K54" s="210">
        <v>135</v>
      </c>
      <c r="L54" s="210">
        <v>144</v>
      </c>
      <c r="M54" s="210">
        <v>158</v>
      </c>
      <c r="N54" s="210">
        <v>179</v>
      </c>
      <c r="O54" s="210">
        <v>194</v>
      </c>
      <c r="P54" s="211">
        <f>ROUND(TREND(Q54:R54,Q52:R52,P52),3)</f>
        <v>194</v>
      </c>
      <c r="Q54" s="212">
        <f>HLOOKUP(Q52,$C$52:$O$54,3)</f>
        <v>194</v>
      </c>
      <c r="R54" s="212">
        <f>HLOOKUP(R52,$C$52:$O$54,3)</f>
        <v>194</v>
      </c>
    </row>
    <row r="55" spans="1:18">
      <c r="A55" s="173"/>
      <c r="B55" s="190"/>
      <c r="C55" s="191"/>
      <c r="D55" s="191"/>
      <c r="E55" s="191"/>
      <c r="F55" s="191"/>
      <c r="G55" s="191"/>
      <c r="H55" s="191"/>
      <c r="I55" s="191"/>
      <c r="J55" s="191"/>
      <c r="K55" s="191"/>
      <c r="L55" s="191"/>
      <c r="O55" s="192"/>
      <c r="P55" s="213"/>
      <c r="Q55" s="213"/>
    </row>
    <row r="56" spans="1:18">
      <c r="A56" s="173"/>
      <c r="B56" s="190"/>
      <c r="C56" s="191"/>
      <c r="D56" s="191"/>
      <c r="E56" s="191"/>
      <c r="F56" s="191"/>
      <c r="G56" s="191"/>
      <c r="H56" s="191"/>
      <c r="I56" s="191"/>
      <c r="J56" s="191"/>
      <c r="K56" s="191"/>
      <c r="L56" s="191"/>
      <c r="O56" s="192"/>
      <c r="P56" s="213"/>
      <c r="Q56" s="213"/>
    </row>
    <row r="57" spans="1:18" s="189" customFormat="1">
      <c r="A57" s="185" t="s">
        <v>307</v>
      </c>
      <c r="B57" s="186" t="s">
        <v>308</v>
      </c>
      <c r="C57" s="186"/>
      <c r="D57" s="186"/>
      <c r="E57" s="186"/>
      <c r="F57" s="186"/>
      <c r="G57" s="186"/>
      <c r="H57" s="186"/>
      <c r="I57" s="186"/>
      <c r="J57" s="186"/>
      <c r="K57" s="186"/>
      <c r="L57" s="186"/>
      <c r="M57" s="186"/>
      <c r="N57" s="186"/>
      <c r="O57" s="186"/>
      <c r="P57" s="187"/>
      <c r="Q57" s="188"/>
      <c r="R57" s="188"/>
    </row>
    <row r="58" spans="1:18">
      <c r="A58" s="173"/>
      <c r="B58" s="190"/>
      <c r="C58" s="191"/>
      <c r="D58" s="191"/>
      <c r="E58" s="191"/>
      <c r="F58" s="193" t="s">
        <v>309</v>
      </c>
    </row>
    <row r="59" spans="1:18" s="47" customFormat="1" ht="18.75" customHeight="1">
      <c r="A59" s="173"/>
      <c r="B59" s="410" t="s">
        <v>290</v>
      </c>
      <c r="C59" s="195" t="s">
        <v>310</v>
      </c>
      <c r="D59" s="195"/>
      <c r="E59" s="196"/>
      <c r="F59" s="197"/>
    </row>
    <row r="60" spans="1:18" s="47" customFormat="1" ht="71.25">
      <c r="A60" s="173"/>
      <c r="B60" s="412"/>
      <c r="C60" s="218" t="s">
        <v>311</v>
      </c>
      <c r="D60" s="218" t="s">
        <v>312</v>
      </c>
      <c r="E60" s="218" t="s">
        <v>313</v>
      </c>
      <c r="F60" s="218" t="s">
        <v>314</v>
      </c>
    </row>
    <row r="61" spans="1:18" s="47" customFormat="1" ht="60">
      <c r="A61" s="173"/>
      <c r="B61" s="205" t="s">
        <v>315</v>
      </c>
      <c r="C61" s="206">
        <v>50</v>
      </c>
      <c r="D61" s="206">
        <v>25</v>
      </c>
      <c r="E61" s="206">
        <v>46</v>
      </c>
      <c r="F61" s="206">
        <v>19</v>
      </c>
    </row>
    <row r="62" spans="1:18" s="47" customFormat="1" ht="60">
      <c r="A62" s="173"/>
      <c r="B62" s="209" t="s">
        <v>316</v>
      </c>
      <c r="C62" s="210">
        <v>48</v>
      </c>
      <c r="D62" s="210">
        <v>25</v>
      </c>
      <c r="E62" s="210">
        <v>44</v>
      </c>
      <c r="F62" s="210">
        <v>21</v>
      </c>
    </row>
    <row r="63" spans="1:18">
      <c r="A63" s="173"/>
      <c r="B63" s="190"/>
      <c r="C63" s="191"/>
      <c r="D63" s="191"/>
      <c r="E63" s="191"/>
      <c r="F63" s="191"/>
      <c r="G63" s="191"/>
      <c r="H63" s="191"/>
      <c r="I63" s="191"/>
      <c r="J63" s="191"/>
      <c r="K63" s="191"/>
      <c r="L63" s="191"/>
      <c r="O63" s="192"/>
      <c r="P63" s="213"/>
      <c r="Q63" s="213"/>
    </row>
    <row r="64" spans="1:18">
      <c r="A64" s="173"/>
      <c r="B64" s="190"/>
      <c r="C64" s="191"/>
      <c r="D64" s="191"/>
      <c r="E64" s="191"/>
      <c r="F64" s="191"/>
      <c r="G64" s="191"/>
      <c r="H64" s="191"/>
      <c r="I64" s="191"/>
      <c r="J64" s="191"/>
      <c r="K64" s="191"/>
      <c r="L64" s="191"/>
      <c r="O64" s="192"/>
      <c r="P64" s="213"/>
      <c r="Q64" s="213"/>
    </row>
    <row r="65" spans="1:18" s="189" customFormat="1">
      <c r="A65" s="185">
        <v>2</v>
      </c>
      <c r="B65" s="186" t="s">
        <v>317</v>
      </c>
      <c r="C65" s="186"/>
      <c r="D65" s="186"/>
      <c r="E65" s="186"/>
      <c r="F65" s="186"/>
      <c r="G65" s="186"/>
      <c r="H65" s="186"/>
      <c r="I65" s="186"/>
      <c r="J65" s="186"/>
      <c r="K65" s="186"/>
      <c r="L65" s="186"/>
      <c r="M65" s="186"/>
      <c r="N65" s="186"/>
      <c r="O65" s="186"/>
      <c r="P65" s="187"/>
      <c r="Q65" s="188"/>
      <c r="R65" s="188"/>
    </row>
    <row r="66" spans="1:18">
      <c r="A66" s="173"/>
      <c r="B66" s="190"/>
      <c r="C66" s="191"/>
      <c r="D66" s="191"/>
      <c r="E66" s="191"/>
      <c r="F66" s="191"/>
      <c r="G66" s="191"/>
      <c r="H66" s="191"/>
      <c r="I66" s="191"/>
      <c r="J66" s="191"/>
      <c r="K66" s="191"/>
      <c r="L66" s="191"/>
      <c r="M66" s="193" t="s">
        <v>309</v>
      </c>
      <c r="O66" s="192"/>
      <c r="P66" s="213"/>
      <c r="Q66" s="213"/>
      <c r="R66" s="193"/>
    </row>
    <row r="67" spans="1:18" s="47" customFormat="1" ht="18.75" customHeight="1">
      <c r="A67" s="173"/>
      <c r="B67" s="410" t="s">
        <v>290</v>
      </c>
      <c r="C67" s="195" t="s">
        <v>318</v>
      </c>
      <c r="D67" s="195"/>
      <c r="E67" s="196"/>
      <c r="F67" s="197"/>
      <c r="G67" s="195"/>
      <c r="H67" s="195"/>
      <c r="I67" s="196"/>
      <c r="J67" s="197"/>
      <c r="K67" s="198" t="s">
        <v>292</v>
      </c>
      <c r="L67" s="198" t="s">
        <v>293</v>
      </c>
      <c r="M67" s="198" t="s">
        <v>294</v>
      </c>
    </row>
    <row r="68" spans="1:18" s="47" customFormat="1" ht="18" customHeight="1">
      <c r="A68" s="173"/>
      <c r="B68" s="412"/>
      <c r="C68" s="199">
        <v>200</v>
      </c>
      <c r="D68" s="200">
        <v>500</v>
      </c>
      <c r="E68" s="201">
        <v>700</v>
      </c>
      <c r="F68" s="202">
        <v>1000</v>
      </c>
      <c r="G68" s="202">
        <v>2000</v>
      </c>
      <c r="H68" s="202">
        <v>5000</v>
      </c>
      <c r="I68" s="202">
        <v>7000</v>
      </c>
      <c r="J68" s="202">
        <v>10000</v>
      </c>
      <c r="K68" s="203">
        <f>C$6</f>
        <v>487.93888888888881</v>
      </c>
      <c r="L68" s="204">
        <f>IF(K68&lt;C68,C68,IF(K68&gt;J68,J68,HLOOKUP(K68,C68:J68,1)))</f>
        <v>200</v>
      </c>
      <c r="M68" s="204">
        <f>IF(K68&lt;C68,C68,IF(K68&gt;J68,J68,INDEX(C68:J68,MATCH(K68,C68:J68)+1)))</f>
        <v>500</v>
      </c>
    </row>
    <row r="69" spans="1:18" s="47" customFormat="1" ht="30">
      <c r="A69" s="173"/>
      <c r="B69" s="219" t="s">
        <v>319</v>
      </c>
      <c r="C69" s="220">
        <v>10.6</v>
      </c>
      <c r="D69" s="220">
        <v>8.8000000000000007</v>
      </c>
      <c r="E69" s="220">
        <v>7.9</v>
      </c>
      <c r="F69" s="220">
        <v>7.1</v>
      </c>
      <c r="G69" s="220">
        <v>5.0999999999999996</v>
      </c>
      <c r="H69" s="220">
        <v>3.7</v>
      </c>
      <c r="I69" s="220">
        <v>3</v>
      </c>
      <c r="J69" s="220">
        <v>2.6</v>
      </c>
      <c r="K69" s="221">
        <f>TREND(L69:M69,L68:M68,K68)</f>
        <v>8.8723666666666681</v>
      </c>
      <c r="L69" s="222">
        <f>HLOOKUP(L68,$C$68:$J$69,2)</f>
        <v>10.6</v>
      </c>
      <c r="M69" s="222">
        <f>HLOOKUP(M68,$C$68:$J$69,2)</f>
        <v>8.8000000000000007</v>
      </c>
    </row>
    <row r="70" spans="1:18">
      <c r="A70" s="173"/>
      <c r="B70" s="190"/>
      <c r="C70" s="191"/>
      <c r="D70" s="191"/>
      <c r="E70" s="191"/>
      <c r="F70" s="191"/>
      <c r="G70" s="191"/>
      <c r="H70" s="191"/>
      <c r="I70" s="191"/>
      <c r="J70" s="191"/>
      <c r="K70" s="191"/>
      <c r="L70" s="191"/>
      <c r="O70" s="192"/>
      <c r="P70" s="213"/>
      <c r="Q70" s="213"/>
    </row>
    <row r="71" spans="1:18">
      <c r="A71" s="173"/>
      <c r="B71" s="190"/>
      <c r="C71" s="191"/>
      <c r="D71" s="191"/>
      <c r="E71" s="191"/>
      <c r="F71" s="191"/>
      <c r="G71" s="191"/>
      <c r="H71" s="191"/>
      <c r="I71" s="191"/>
      <c r="J71" s="191"/>
      <c r="K71" s="191"/>
      <c r="L71" s="191"/>
      <c r="O71" s="192"/>
      <c r="P71" s="213"/>
      <c r="Q71" s="213"/>
    </row>
    <row r="72" spans="1:18" s="189" customFormat="1">
      <c r="A72" s="185">
        <v>3</v>
      </c>
      <c r="B72" s="186" t="s">
        <v>320</v>
      </c>
      <c r="C72" s="186"/>
      <c r="D72" s="186"/>
      <c r="E72" s="186"/>
      <c r="F72" s="186"/>
      <c r="G72" s="186"/>
      <c r="H72" s="186"/>
      <c r="I72" s="186"/>
      <c r="J72" s="186"/>
      <c r="K72" s="186"/>
      <c r="L72" s="186"/>
      <c r="M72" s="186"/>
      <c r="N72" s="186"/>
      <c r="O72" s="186"/>
      <c r="P72" s="187"/>
      <c r="Q72" s="188"/>
      <c r="R72" s="188"/>
    </row>
    <row r="73" spans="1:18" ht="18">
      <c r="A73" s="173"/>
      <c r="B73" s="190"/>
      <c r="C73" s="191"/>
      <c r="D73" s="191"/>
      <c r="E73" s="191"/>
      <c r="F73" s="193" t="s">
        <v>321</v>
      </c>
      <c r="G73" s="191"/>
      <c r="H73" s="191"/>
      <c r="I73" s="191"/>
      <c r="L73" s="192"/>
      <c r="M73" s="213"/>
      <c r="N73" s="213"/>
      <c r="O73" s="193"/>
    </row>
    <row r="74" spans="1:18" s="47" customFormat="1" ht="18.75" customHeight="1">
      <c r="A74" s="173"/>
      <c r="B74" s="410" t="s">
        <v>290</v>
      </c>
      <c r="C74" s="195" t="s">
        <v>322</v>
      </c>
      <c r="D74" s="195"/>
      <c r="E74" s="196"/>
      <c r="F74" s="197"/>
    </row>
    <row r="75" spans="1:18" s="47" customFormat="1" ht="18" customHeight="1">
      <c r="A75" s="173"/>
      <c r="B75" s="412"/>
      <c r="C75" s="223" t="s">
        <v>323</v>
      </c>
      <c r="D75" s="224" t="s">
        <v>324</v>
      </c>
      <c r="E75" s="223" t="s">
        <v>325</v>
      </c>
      <c r="F75" s="223" t="s">
        <v>326</v>
      </c>
    </row>
    <row r="76" spans="1:18" s="47" customFormat="1" ht="18">
      <c r="A76" s="173"/>
      <c r="B76" s="225" t="s">
        <v>327</v>
      </c>
      <c r="C76" s="226">
        <v>27.36</v>
      </c>
      <c r="D76" s="226">
        <v>52.44</v>
      </c>
      <c r="E76" s="226">
        <v>62.7</v>
      </c>
      <c r="F76" s="226">
        <v>75.239999999999995</v>
      </c>
    </row>
    <row r="77" spans="1:18">
      <c r="A77" s="173"/>
      <c r="B77" s="171"/>
      <c r="C77" s="175"/>
      <c r="D77" s="175"/>
      <c r="E77" s="176"/>
      <c r="F77" s="171"/>
      <c r="G77" s="175"/>
      <c r="H77" s="175"/>
      <c r="I77" s="176"/>
      <c r="J77" s="171"/>
      <c r="K77" s="171"/>
      <c r="L77" s="171"/>
      <c r="M77" s="171"/>
      <c r="N77" s="171"/>
      <c r="O77" s="171"/>
      <c r="P77" s="172"/>
      <c r="Q77" s="171"/>
      <c r="R77" s="171"/>
    </row>
    <row r="82" spans="1:18" ht="19.5">
      <c r="A82" s="413" t="s">
        <v>328</v>
      </c>
      <c r="B82" s="413"/>
      <c r="C82" s="413"/>
      <c r="D82" s="413"/>
      <c r="E82" s="413"/>
      <c r="F82" s="413"/>
      <c r="G82" s="413"/>
      <c r="H82" s="413"/>
      <c r="I82" s="413"/>
      <c r="J82" s="413"/>
      <c r="K82" s="413"/>
      <c r="L82" s="413"/>
      <c r="M82" s="413"/>
      <c r="N82" s="413"/>
      <c r="O82" s="171"/>
      <c r="P82" s="172"/>
      <c r="Q82" s="171"/>
      <c r="R82" s="171"/>
    </row>
    <row r="83" spans="1:18" ht="19.5">
      <c r="A83" s="414" t="s">
        <v>329</v>
      </c>
      <c r="B83" s="414"/>
      <c r="C83" s="414"/>
      <c r="D83" s="414"/>
      <c r="E83" s="414"/>
      <c r="F83" s="414"/>
      <c r="G83" s="414"/>
      <c r="H83" s="414"/>
      <c r="I83" s="414"/>
      <c r="J83" s="414"/>
      <c r="K83" s="414"/>
      <c r="L83" s="414"/>
      <c r="M83" s="414"/>
      <c r="N83" s="414"/>
      <c r="O83" s="171"/>
      <c r="P83" s="172"/>
      <c r="Q83" s="171"/>
      <c r="R83" s="171"/>
    </row>
    <row r="84" spans="1:18">
      <c r="A84" s="173"/>
      <c r="B84" s="171"/>
      <c r="C84" s="175"/>
      <c r="D84" s="175"/>
      <c r="E84" s="176"/>
      <c r="F84" s="171"/>
      <c r="G84" s="175"/>
      <c r="H84" s="175"/>
      <c r="I84" s="176"/>
      <c r="J84" s="171"/>
      <c r="K84" s="171"/>
      <c r="L84" s="171"/>
      <c r="M84" s="171"/>
      <c r="N84" s="171"/>
      <c r="O84" s="171"/>
      <c r="P84" s="172"/>
      <c r="Q84" s="171"/>
      <c r="R84" s="171"/>
    </row>
    <row r="85" spans="1:18">
      <c r="A85" s="173"/>
      <c r="B85" s="171"/>
      <c r="C85" s="175"/>
      <c r="D85" s="175"/>
      <c r="E85" s="176"/>
      <c r="F85" s="171"/>
      <c r="G85" s="175"/>
      <c r="H85" s="175"/>
      <c r="I85" s="176"/>
      <c r="J85" s="171"/>
      <c r="K85" s="171"/>
      <c r="L85" s="171"/>
      <c r="M85" s="171"/>
      <c r="N85" s="171"/>
      <c r="O85" s="171"/>
      <c r="P85" s="172"/>
      <c r="Q85" s="171"/>
      <c r="R85" s="171"/>
    </row>
    <row r="86" spans="1:18" s="189" customFormat="1">
      <c r="A86" s="185">
        <v>1</v>
      </c>
      <c r="B86" s="186" t="s">
        <v>330</v>
      </c>
      <c r="C86" s="186"/>
      <c r="D86" s="186"/>
      <c r="E86" s="186"/>
      <c r="F86" s="186"/>
      <c r="G86" s="186"/>
      <c r="H86" s="186"/>
      <c r="I86" s="186"/>
      <c r="J86" s="186"/>
      <c r="K86" s="186"/>
      <c r="L86" s="186"/>
      <c r="M86" s="186"/>
      <c r="N86" s="186"/>
      <c r="O86" s="186"/>
      <c r="P86" s="187"/>
      <c r="Q86" s="188"/>
      <c r="R86" s="188"/>
    </row>
    <row r="87" spans="1:18">
      <c r="A87" s="173"/>
      <c r="B87" s="190"/>
      <c r="C87" s="191"/>
      <c r="D87" s="191"/>
      <c r="E87" s="191"/>
      <c r="F87" s="191"/>
      <c r="G87" s="191"/>
      <c r="H87" s="191"/>
      <c r="I87" s="191"/>
      <c r="J87" s="191"/>
      <c r="K87" s="191"/>
      <c r="L87" s="191"/>
      <c r="M87" s="193" t="s">
        <v>289</v>
      </c>
      <c r="O87" s="192"/>
      <c r="P87" s="193"/>
      <c r="Q87" s="193"/>
      <c r="R87" s="194"/>
    </row>
    <row r="88" spans="1:18" s="47" customFormat="1" ht="18.75" customHeight="1">
      <c r="A88" s="173"/>
      <c r="B88" s="410" t="s">
        <v>290</v>
      </c>
      <c r="C88" s="195" t="s">
        <v>318</v>
      </c>
      <c r="D88" s="195"/>
      <c r="E88" s="196"/>
      <c r="F88" s="197"/>
      <c r="G88" s="195"/>
      <c r="H88" s="195"/>
      <c r="I88" s="196"/>
      <c r="J88" s="197"/>
      <c r="K88" s="198" t="s">
        <v>292</v>
      </c>
      <c r="L88" s="198" t="s">
        <v>293</v>
      </c>
      <c r="M88" s="198" t="s">
        <v>294</v>
      </c>
    </row>
    <row r="89" spans="1:18" s="47" customFormat="1" ht="18" customHeight="1">
      <c r="A89" s="173"/>
      <c r="B89" s="412"/>
      <c r="C89" s="227">
        <v>200</v>
      </c>
      <c r="D89" s="228">
        <v>500</v>
      </c>
      <c r="E89" s="229">
        <v>700</v>
      </c>
      <c r="F89" s="230">
        <v>1000</v>
      </c>
      <c r="G89" s="230">
        <v>2000</v>
      </c>
      <c r="H89" s="230">
        <v>5000</v>
      </c>
      <c r="I89" s="230">
        <v>7000</v>
      </c>
      <c r="J89" s="230">
        <v>10000</v>
      </c>
      <c r="K89" s="203">
        <f>$C$6</f>
        <v>487.93888888888881</v>
      </c>
      <c r="L89" s="204">
        <f>IF(K89&lt;C89,C89,IF(K89&gt;J89,J89,HLOOKUP(K89,C89:J89,1)))</f>
        <v>200</v>
      </c>
      <c r="M89" s="204">
        <f>IF(K89&lt;C89,C89,IF(K89&gt;J89,J89,INDEX(C89:J89,MATCH(K89,C89:J89)+1)))</f>
        <v>500</v>
      </c>
    </row>
    <row r="90" spans="1:18" s="47" customFormat="1">
      <c r="A90" s="173"/>
      <c r="B90" s="219" t="s">
        <v>331</v>
      </c>
      <c r="C90" s="220">
        <v>12.3</v>
      </c>
      <c r="D90" s="220">
        <v>9.6999999999999993</v>
      </c>
      <c r="E90" s="220">
        <v>8.4</v>
      </c>
      <c r="F90" s="220">
        <v>7.5</v>
      </c>
      <c r="G90" s="220">
        <v>5.5</v>
      </c>
      <c r="H90" s="220">
        <v>3.9</v>
      </c>
      <c r="I90" s="220">
        <v>3.2</v>
      </c>
      <c r="J90" s="220">
        <v>2.8</v>
      </c>
      <c r="K90" s="221">
        <f>TREND(L90:M90,L89:M89,K89)</f>
        <v>9.8045296296296307</v>
      </c>
      <c r="L90" s="231">
        <f>HLOOKUP(L89,$C$89:$J$90,2)</f>
        <v>12.3</v>
      </c>
      <c r="M90" s="231">
        <f>HLOOKUP(M89,$C$89:$J$90,2)</f>
        <v>9.6999999999999993</v>
      </c>
    </row>
    <row r="96" spans="1:18" ht="19.5">
      <c r="A96" s="413" t="s">
        <v>332</v>
      </c>
      <c r="B96" s="413"/>
      <c r="C96" s="413"/>
      <c r="D96" s="413"/>
      <c r="E96" s="413"/>
      <c r="F96" s="413"/>
      <c r="G96" s="413"/>
      <c r="H96" s="413"/>
      <c r="I96" s="413"/>
      <c r="J96" s="413"/>
      <c r="K96" s="413"/>
      <c r="L96" s="413"/>
      <c r="M96" s="413"/>
      <c r="N96" s="413"/>
      <c r="O96" s="171"/>
      <c r="P96" s="172"/>
      <c r="Q96" s="171"/>
      <c r="R96" s="171"/>
    </row>
    <row r="97" spans="1:18" ht="19.5">
      <c r="A97" s="414" t="s">
        <v>398</v>
      </c>
      <c r="B97" s="414"/>
      <c r="C97" s="414"/>
      <c r="D97" s="414"/>
      <c r="E97" s="414"/>
      <c r="F97" s="414"/>
      <c r="G97" s="414"/>
      <c r="H97" s="414"/>
      <c r="I97" s="414"/>
      <c r="J97" s="414"/>
      <c r="K97" s="414"/>
      <c r="L97" s="414"/>
      <c r="M97" s="414"/>
      <c r="N97" s="414"/>
      <c r="O97" s="171"/>
      <c r="P97" s="172"/>
      <c r="Q97" s="171"/>
      <c r="R97" s="171"/>
    </row>
    <row r="98" spans="1:18">
      <c r="A98" s="173"/>
      <c r="B98" s="171"/>
      <c r="C98" s="175"/>
      <c r="D98" s="175"/>
      <c r="E98" s="176"/>
      <c r="F98" s="171"/>
      <c r="G98" s="175"/>
      <c r="H98" s="175"/>
      <c r="I98" s="176"/>
      <c r="J98" s="171"/>
      <c r="K98" s="171"/>
      <c r="L98" s="171"/>
      <c r="M98" s="171"/>
      <c r="N98" s="171"/>
      <c r="O98" s="171"/>
      <c r="P98" s="172"/>
      <c r="Q98" s="171"/>
      <c r="R98" s="171"/>
    </row>
    <row r="99" spans="1:18">
      <c r="A99" s="173"/>
      <c r="B99" s="171"/>
      <c r="C99" s="175"/>
      <c r="D99" s="175"/>
      <c r="E99" s="176"/>
      <c r="F99" s="171"/>
      <c r="G99" s="175"/>
      <c r="H99" s="175"/>
      <c r="I99" s="176"/>
      <c r="J99" s="171"/>
      <c r="K99" s="171"/>
      <c r="L99" s="171"/>
      <c r="M99" s="171"/>
      <c r="N99" s="171"/>
      <c r="O99" s="171"/>
      <c r="P99" s="172"/>
      <c r="Q99" s="171"/>
      <c r="R99" s="171"/>
    </row>
    <row r="100" spans="1:18" s="236" customFormat="1">
      <c r="A100" s="232">
        <v>14</v>
      </c>
      <c r="B100" s="233" t="s">
        <v>397</v>
      </c>
      <c r="C100" s="233"/>
      <c r="D100" s="233"/>
      <c r="E100" s="233"/>
      <c r="F100" s="233"/>
      <c r="G100" s="233"/>
      <c r="H100" s="234"/>
      <c r="I100" s="234"/>
      <c r="J100" s="234"/>
      <c r="K100" s="234"/>
      <c r="L100" s="234"/>
      <c r="M100" s="234"/>
      <c r="N100" s="234"/>
      <c r="O100" s="234"/>
      <c r="P100" s="235"/>
      <c r="Q100" s="234"/>
      <c r="R100" s="234"/>
    </row>
    <row r="101" spans="1:18">
      <c r="A101" s="173"/>
      <c r="B101" s="172"/>
      <c r="C101" s="172"/>
      <c r="D101" s="172"/>
      <c r="E101" s="172"/>
      <c r="F101" s="172"/>
      <c r="G101" s="172"/>
      <c r="H101" s="172"/>
      <c r="I101" s="172"/>
      <c r="J101" s="172"/>
      <c r="K101" s="172"/>
      <c r="L101" s="172"/>
      <c r="M101" s="172"/>
      <c r="N101" s="172"/>
      <c r="O101" s="172"/>
      <c r="P101" s="172"/>
      <c r="Q101" s="171"/>
      <c r="R101" s="171"/>
    </row>
    <row r="102" spans="1:18">
      <c r="A102" s="173"/>
      <c r="B102" s="410" t="s">
        <v>290</v>
      </c>
      <c r="C102" s="237" t="s">
        <v>333</v>
      </c>
      <c r="D102" s="237"/>
      <c r="E102" s="238"/>
      <c r="F102" s="239"/>
      <c r="G102" s="237"/>
      <c r="H102" s="237"/>
      <c r="I102" s="239"/>
      <c r="J102" s="240" t="s">
        <v>292</v>
      </c>
      <c r="K102" s="240" t="s">
        <v>293</v>
      </c>
      <c r="L102" s="240" t="s">
        <v>294</v>
      </c>
      <c r="M102" s="171"/>
      <c r="N102" s="171"/>
      <c r="O102" s="241"/>
    </row>
    <row r="103" spans="1:18">
      <c r="A103" s="242"/>
      <c r="B103" s="411"/>
      <c r="C103" s="243">
        <v>1</v>
      </c>
      <c r="D103" s="244">
        <v>3</v>
      </c>
      <c r="E103" s="244">
        <v>5</v>
      </c>
      <c r="F103" s="244">
        <v>10</v>
      </c>
      <c r="G103" s="244">
        <v>20</v>
      </c>
      <c r="H103" s="244">
        <v>50</v>
      </c>
      <c r="I103" s="244">
        <v>100</v>
      </c>
      <c r="J103" s="245">
        <f>C7</f>
        <v>1.0509585327777777</v>
      </c>
      <c r="K103" s="240">
        <f>IF(J103&lt;C103,C103,IF(J103&gt;I103,I103,HLOOKUP(J103,C103:I103,1)))</f>
        <v>1</v>
      </c>
      <c r="L103" s="240">
        <f>IF(J103&lt;C103,C103,IF(J103&gt;I103,I103,INDEX(C103:I103,MATCH(J103,C103:I103)+1)))</f>
        <v>3</v>
      </c>
      <c r="M103" s="241"/>
      <c r="N103" s="241"/>
      <c r="O103" s="171"/>
    </row>
    <row r="104" spans="1:18">
      <c r="A104" s="173"/>
      <c r="B104" s="246" t="s">
        <v>334</v>
      </c>
      <c r="C104" s="247">
        <v>0.81599999999999995</v>
      </c>
      <c r="D104" s="247">
        <v>0.58299999999999996</v>
      </c>
      <c r="E104" s="247">
        <v>0.505</v>
      </c>
      <c r="F104" s="247">
        <v>0.38900000000000001</v>
      </c>
      <c r="G104" s="247">
        <v>0.311</v>
      </c>
      <c r="H104" s="247">
        <v>0.17599999999999999</v>
      </c>
      <c r="I104" s="247">
        <v>0.114</v>
      </c>
      <c r="J104" s="248">
        <f>TREND(K104:L104,K103:L103,J103)</f>
        <v>0.81006333093138894</v>
      </c>
      <c r="K104" s="249">
        <f>HLOOKUP(K$103,$C$103:$I$104,2)</f>
        <v>0.81599999999999995</v>
      </c>
      <c r="L104" s="249">
        <f>HLOOKUP(L$103,$C$103:$I$104,2)</f>
        <v>0.58299999999999996</v>
      </c>
      <c r="M104" s="171"/>
      <c r="N104" s="171"/>
      <c r="O104" s="171"/>
    </row>
    <row r="107" spans="1:18" s="236" customFormat="1">
      <c r="A107" s="232">
        <v>19</v>
      </c>
      <c r="B107" s="233" t="s">
        <v>396</v>
      </c>
      <c r="C107" s="233"/>
      <c r="D107" s="233"/>
      <c r="E107" s="233"/>
      <c r="F107" s="233"/>
      <c r="G107" s="233"/>
      <c r="H107" s="234"/>
      <c r="I107" s="234"/>
      <c r="J107" s="234"/>
      <c r="K107" s="234"/>
      <c r="L107" s="234"/>
      <c r="M107" s="234"/>
      <c r="N107" s="234"/>
      <c r="O107" s="234"/>
      <c r="P107" s="235"/>
      <c r="Q107" s="234"/>
      <c r="R107" s="234"/>
    </row>
    <row r="108" spans="1:18">
      <c r="A108" s="173"/>
      <c r="B108" s="172"/>
      <c r="C108" s="172"/>
      <c r="D108" s="172"/>
      <c r="E108" s="172"/>
      <c r="F108" s="172"/>
      <c r="G108" s="172"/>
      <c r="H108" s="172"/>
      <c r="I108" s="172"/>
      <c r="J108" s="172"/>
      <c r="K108" s="172"/>
      <c r="L108" s="172"/>
      <c r="M108" s="172"/>
      <c r="N108" s="172"/>
      <c r="O108" s="172"/>
      <c r="P108" s="172"/>
      <c r="Q108" s="171"/>
      <c r="R108" s="171"/>
    </row>
    <row r="109" spans="1:18" s="47" customFormat="1" ht="33" customHeight="1">
      <c r="A109" s="173"/>
      <c r="B109" s="410" t="s">
        <v>290</v>
      </c>
      <c r="C109" s="250" t="s">
        <v>335</v>
      </c>
      <c r="D109" s="251"/>
      <c r="E109" s="238"/>
      <c r="F109" s="252"/>
      <c r="G109" s="252"/>
      <c r="H109" s="253" t="s">
        <v>292</v>
      </c>
      <c r="I109" s="253" t="s">
        <v>293</v>
      </c>
      <c r="J109" s="253" t="s">
        <v>294</v>
      </c>
      <c r="K109" s="254"/>
      <c r="L109" s="256"/>
    </row>
    <row r="110" spans="1:18">
      <c r="A110" s="242"/>
      <c r="B110" s="411"/>
      <c r="C110" s="243">
        <v>1</v>
      </c>
      <c r="D110" s="244">
        <v>5</v>
      </c>
      <c r="E110" s="244">
        <v>10</v>
      </c>
      <c r="F110" s="244">
        <v>20</v>
      </c>
      <c r="G110" s="257">
        <v>50</v>
      </c>
      <c r="H110" s="245">
        <f>'Tong hop '!I5/1.08/1000000000</f>
        <v>0.5142257549999999</v>
      </c>
      <c r="I110" s="240">
        <f>IF(H110&lt;C110,C110,IF(H110&gt;G110,G110,HLOOKUP(H110,C110:G110,1)))</f>
        <v>1</v>
      </c>
      <c r="J110" s="240">
        <f>IF(H110&lt;C110,C110,IF(H110&gt;G110,G110,INDEX(C110:G110,MATCH(H110,C110:G110)+1)))</f>
        <v>1</v>
      </c>
      <c r="K110" s="241"/>
      <c r="L110" s="171"/>
    </row>
    <row r="111" spans="1:18">
      <c r="A111" s="173"/>
      <c r="B111" s="246" t="s">
        <v>334</v>
      </c>
      <c r="C111" s="247">
        <v>4.0720000000000001</v>
      </c>
      <c r="D111" s="247">
        <v>3.5409999999999999</v>
      </c>
      <c r="E111" s="247">
        <v>3.0790000000000002</v>
      </c>
      <c r="F111" s="247">
        <v>2.7069999999999999</v>
      </c>
      <c r="G111" s="247">
        <v>2.3809999999999998</v>
      </c>
      <c r="H111" s="248">
        <f>ROUND(TREND(I111:J111,I110:J110,H110),3)</f>
        <v>4.0720000000000001</v>
      </c>
      <c r="I111" s="249">
        <f>HLOOKUP(I$110,$C$110:$G$111,2)</f>
        <v>4.0720000000000001</v>
      </c>
      <c r="J111" s="249">
        <f>HLOOKUP(J$110,$C$110:$G$111,2)</f>
        <v>4.0720000000000001</v>
      </c>
      <c r="K111" s="171"/>
      <c r="L111" s="171"/>
    </row>
  </sheetData>
  <mergeCells count="18">
    <mergeCell ref="B35:B36"/>
    <mergeCell ref="A1:N1"/>
    <mergeCell ref="A2:N2"/>
    <mergeCell ref="B11:B12"/>
    <mergeCell ref="B19:B20"/>
    <mergeCell ref="B27:B28"/>
    <mergeCell ref="B109:B110"/>
    <mergeCell ref="B43:B44"/>
    <mergeCell ref="B51:B52"/>
    <mergeCell ref="B59:B60"/>
    <mergeCell ref="B67:B68"/>
    <mergeCell ref="B74:B75"/>
    <mergeCell ref="A82:N82"/>
    <mergeCell ref="A83:N83"/>
    <mergeCell ref="B88:B89"/>
    <mergeCell ref="A96:N96"/>
    <mergeCell ref="A97:N97"/>
    <mergeCell ref="B102:B10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L27"/>
  <sheetViews>
    <sheetView topLeftCell="B2" zoomScale="85" zoomScaleNormal="85" workbookViewId="0">
      <pane xSplit="2" ySplit="1" topLeftCell="D9" activePane="bottomRight" state="frozen"/>
      <selection activeCell="B2" sqref="B2"/>
      <selection pane="topRight" activeCell="D2" sqref="D2"/>
      <selection pane="bottomLeft" activeCell="B3" sqref="B3"/>
      <selection pane="bottomRight" activeCell="P16" sqref="P16"/>
    </sheetView>
  </sheetViews>
  <sheetFormatPr defaultRowHeight="18.75"/>
  <cols>
    <col min="1" max="2" width="9" style="15"/>
    <col min="3" max="3" width="29" style="15" customWidth="1"/>
    <col min="4" max="4" width="11.875" style="15" customWidth="1"/>
    <col min="5" max="5" width="14.25" style="15" customWidth="1"/>
    <col min="6" max="6" width="20.5" style="170" customWidth="1"/>
    <col min="7" max="7" width="26.625" style="170" customWidth="1"/>
    <col min="8" max="8" width="9" style="157"/>
    <col min="9" max="9" width="12.25" style="158" customWidth="1"/>
    <col min="10" max="10" width="11.625" style="157" bestFit="1" customWidth="1"/>
    <col min="11" max="11" width="9" style="157"/>
    <col min="12" max="16384" width="9" style="15"/>
  </cols>
  <sheetData>
    <row r="2" spans="2:12" ht="37.5">
      <c r="B2" s="155" t="s">
        <v>8</v>
      </c>
      <c r="C2" s="155" t="s">
        <v>215</v>
      </c>
      <c r="D2" s="155" t="s">
        <v>216</v>
      </c>
      <c r="E2" s="155" t="s">
        <v>217</v>
      </c>
      <c r="F2" s="155" t="s">
        <v>218</v>
      </c>
      <c r="G2" s="156" t="s">
        <v>219</v>
      </c>
    </row>
    <row r="3" spans="2:12" ht="18.75" customHeight="1">
      <c r="B3" s="159" t="s">
        <v>220</v>
      </c>
      <c r="C3" s="160" t="s">
        <v>221</v>
      </c>
      <c r="D3" s="161"/>
      <c r="E3" s="161"/>
      <c r="F3" s="161"/>
      <c r="G3" s="161"/>
      <c r="I3" s="158">
        <v>45987</v>
      </c>
      <c r="J3" s="311">
        <f>J4-H4</f>
        <v>45987</v>
      </c>
    </row>
    <row r="4" spans="2:12" ht="56.25">
      <c r="B4" s="162" t="s">
        <v>222</v>
      </c>
      <c r="C4" s="163" t="s">
        <v>223</v>
      </c>
      <c r="D4" s="162" t="s">
        <v>224</v>
      </c>
      <c r="E4" s="162" t="s">
        <v>373</v>
      </c>
      <c r="F4" s="164" t="s">
        <v>225</v>
      </c>
      <c r="G4" s="164" t="s">
        <v>382</v>
      </c>
      <c r="H4" s="157">
        <v>5</v>
      </c>
      <c r="I4" s="158">
        <f>H4+I3</f>
        <v>45992</v>
      </c>
      <c r="J4" s="310" t="s">
        <v>368</v>
      </c>
      <c r="L4" s="157" t="s">
        <v>393</v>
      </c>
    </row>
    <row r="5" spans="2:12" ht="56.25">
      <c r="B5" s="162" t="s">
        <v>226</v>
      </c>
      <c r="C5" s="163" t="s">
        <v>369</v>
      </c>
      <c r="D5" s="162" t="s">
        <v>409</v>
      </c>
      <c r="E5" s="162" t="s">
        <v>373</v>
      </c>
      <c r="F5" s="164" t="s">
        <v>225</v>
      </c>
      <c r="G5" s="164"/>
      <c r="H5" s="157">
        <v>4</v>
      </c>
      <c r="I5" s="158">
        <f>H5+I4</f>
        <v>45996</v>
      </c>
      <c r="J5" s="310" t="s">
        <v>371</v>
      </c>
      <c r="K5" s="157">
        <f>J5-J4</f>
        <v>4</v>
      </c>
      <c r="L5" s="157" t="s">
        <v>394</v>
      </c>
    </row>
    <row r="6" spans="2:12" ht="75">
      <c r="B6" s="162" t="s">
        <v>227</v>
      </c>
      <c r="C6" s="163" t="s">
        <v>228</v>
      </c>
      <c r="D6" s="162" t="s">
        <v>265</v>
      </c>
      <c r="E6" s="162" t="s">
        <v>373</v>
      </c>
      <c r="F6" s="164" t="s">
        <v>225</v>
      </c>
      <c r="G6" s="164"/>
      <c r="H6" s="157">
        <v>10</v>
      </c>
      <c r="I6" s="158">
        <f>H6+I5</f>
        <v>46006</v>
      </c>
      <c r="J6" s="310" t="s">
        <v>372</v>
      </c>
      <c r="K6" s="157">
        <f>J6-J5</f>
        <v>5</v>
      </c>
      <c r="L6" s="157" t="s">
        <v>395</v>
      </c>
    </row>
    <row r="7" spans="2:12" ht="56.25">
      <c r="B7" s="162" t="s">
        <v>230</v>
      </c>
      <c r="C7" s="163" t="s">
        <v>231</v>
      </c>
      <c r="D7" s="162" t="s">
        <v>232</v>
      </c>
      <c r="E7" s="162" t="s">
        <v>374</v>
      </c>
      <c r="F7" s="164" t="s">
        <v>233</v>
      </c>
      <c r="G7" s="164" t="s">
        <v>383</v>
      </c>
      <c r="H7" s="157">
        <v>30</v>
      </c>
      <c r="I7" s="158">
        <f>H7+I6</f>
        <v>46036</v>
      </c>
    </row>
    <row r="8" spans="2:12" ht="75">
      <c r="B8" s="162" t="s">
        <v>234</v>
      </c>
      <c r="C8" s="163" t="s">
        <v>235</v>
      </c>
      <c r="D8" s="162" t="s">
        <v>236</v>
      </c>
      <c r="E8" s="162" t="s">
        <v>374</v>
      </c>
      <c r="F8" s="164" t="s">
        <v>225</v>
      </c>
      <c r="G8" s="164" t="s">
        <v>384</v>
      </c>
      <c r="H8" s="157">
        <v>7</v>
      </c>
      <c r="I8" s="158">
        <f>H8+I7+2</f>
        <v>46045</v>
      </c>
    </row>
    <row r="9" spans="2:12" ht="112.5">
      <c r="B9" s="162" t="s">
        <v>237</v>
      </c>
      <c r="C9" s="163" t="s">
        <v>238</v>
      </c>
      <c r="D9" s="162" t="s">
        <v>239</v>
      </c>
      <c r="E9" s="162" t="s">
        <v>374</v>
      </c>
      <c r="F9" s="164" t="s">
        <v>240</v>
      </c>
      <c r="G9" s="164" t="s">
        <v>225</v>
      </c>
      <c r="H9" s="157">
        <v>7</v>
      </c>
      <c r="I9" s="158">
        <f>H9+I8</f>
        <v>46052</v>
      </c>
    </row>
    <row r="10" spans="2:12" ht="56.25">
      <c r="B10" s="162" t="s">
        <v>241</v>
      </c>
      <c r="C10" s="163" t="s">
        <v>242</v>
      </c>
      <c r="D10" s="162" t="s">
        <v>229</v>
      </c>
      <c r="E10" s="162" t="s">
        <v>375</v>
      </c>
      <c r="F10" s="164" t="s">
        <v>382</v>
      </c>
      <c r="G10" s="164" t="s">
        <v>243</v>
      </c>
      <c r="H10" s="157">
        <v>2</v>
      </c>
      <c r="I10" s="158">
        <f>H10+I9</f>
        <v>46054</v>
      </c>
    </row>
    <row r="11" spans="2:12" ht="56.25">
      <c r="B11" s="162" t="s">
        <v>244</v>
      </c>
      <c r="C11" s="163" t="s">
        <v>245</v>
      </c>
      <c r="D11" s="162" t="s">
        <v>246</v>
      </c>
      <c r="E11" s="162" t="s">
        <v>375</v>
      </c>
      <c r="F11" s="164" t="s">
        <v>247</v>
      </c>
      <c r="G11" s="164" t="s">
        <v>385</v>
      </c>
      <c r="H11" s="157">
        <v>15</v>
      </c>
      <c r="I11" s="158">
        <f>H11+I10</f>
        <v>46069</v>
      </c>
    </row>
    <row r="12" spans="2:12" ht="112.5">
      <c r="B12" s="162" t="s">
        <v>248</v>
      </c>
      <c r="C12" s="163" t="s">
        <v>249</v>
      </c>
      <c r="D12" s="162" t="s">
        <v>224</v>
      </c>
      <c r="E12" s="162" t="s">
        <v>375</v>
      </c>
      <c r="F12" s="164" t="s">
        <v>250</v>
      </c>
      <c r="G12" s="164" t="s">
        <v>386</v>
      </c>
      <c r="H12" s="157">
        <v>5</v>
      </c>
      <c r="I12" s="158">
        <f>H12+I11</f>
        <v>46074</v>
      </c>
    </row>
    <row r="13" spans="2:12" ht="75">
      <c r="B13" s="162" t="s">
        <v>251</v>
      </c>
      <c r="C13" s="163" t="s">
        <v>252</v>
      </c>
      <c r="D13" s="162" t="s">
        <v>224</v>
      </c>
      <c r="E13" s="162" t="s">
        <v>375</v>
      </c>
      <c r="F13" s="164" t="s">
        <v>253</v>
      </c>
      <c r="G13" s="164" t="s">
        <v>387</v>
      </c>
      <c r="H13" s="157">
        <v>5</v>
      </c>
      <c r="I13" s="158">
        <f>H13+I12</f>
        <v>46079</v>
      </c>
    </row>
    <row r="14" spans="2:12">
      <c r="B14" s="165" t="s">
        <v>254</v>
      </c>
      <c r="C14" s="338" t="s">
        <v>255</v>
      </c>
      <c r="D14" s="338"/>
      <c r="E14" s="338"/>
      <c r="F14" s="338"/>
      <c r="G14" s="338"/>
    </row>
    <row r="15" spans="2:12" ht="75">
      <c r="B15" s="162" t="s">
        <v>222</v>
      </c>
      <c r="C15" s="163" t="s">
        <v>370</v>
      </c>
      <c r="D15" s="162" t="s">
        <v>224</v>
      </c>
      <c r="E15" s="162" t="s">
        <v>376</v>
      </c>
      <c r="F15" s="164" t="s">
        <v>225</v>
      </c>
      <c r="G15" s="164"/>
      <c r="H15" s="157">
        <v>5</v>
      </c>
      <c r="I15" s="158">
        <f>H15+I13</f>
        <v>46084</v>
      </c>
    </row>
    <row r="16" spans="2:12" ht="75">
      <c r="B16" s="162" t="s">
        <v>226</v>
      </c>
      <c r="C16" s="166" t="s">
        <v>256</v>
      </c>
      <c r="D16" s="162" t="s">
        <v>239</v>
      </c>
      <c r="E16" s="162" t="s">
        <v>376</v>
      </c>
      <c r="F16" s="164" t="s">
        <v>225</v>
      </c>
      <c r="G16" s="164" t="s">
        <v>257</v>
      </c>
      <c r="H16" s="157">
        <v>7</v>
      </c>
      <c r="I16" s="158">
        <f>H16+I15</f>
        <v>46091</v>
      </c>
    </row>
    <row r="17" spans="2:9" ht="56.25">
      <c r="B17" s="162" t="s">
        <v>227</v>
      </c>
      <c r="C17" s="163" t="s">
        <v>258</v>
      </c>
      <c r="D17" s="162" t="s">
        <v>259</v>
      </c>
      <c r="E17" s="162" t="s">
        <v>377</v>
      </c>
      <c r="F17" s="164" t="s">
        <v>260</v>
      </c>
      <c r="G17" s="164" t="s">
        <v>388</v>
      </c>
      <c r="H17" s="157">
        <f>9*30</f>
        <v>270</v>
      </c>
      <c r="I17" s="158">
        <f>H17+I16</f>
        <v>46361</v>
      </c>
    </row>
    <row r="18" spans="2:9" ht="75">
      <c r="B18" s="162" t="s">
        <v>230</v>
      </c>
      <c r="C18" s="163" t="s">
        <v>261</v>
      </c>
      <c r="D18" s="162" t="s">
        <v>236</v>
      </c>
      <c r="E18" s="162" t="s">
        <v>377</v>
      </c>
      <c r="F18" s="164" t="s">
        <v>225</v>
      </c>
      <c r="G18" s="164" t="s">
        <v>389</v>
      </c>
      <c r="H18" s="157">
        <v>7</v>
      </c>
      <c r="I18" s="158">
        <f>H18+I17+2</f>
        <v>46370</v>
      </c>
    </row>
    <row r="19" spans="2:9" ht="112.5">
      <c r="B19" s="162" t="s">
        <v>234</v>
      </c>
      <c r="C19" s="163" t="s">
        <v>262</v>
      </c>
      <c r="D19" s="162" t="s">
        <v>239</v>
      </c>
      <c r="E19" s="162" t="s">
        <v>377</v>
      </c>
      <c r="F19" s="164" t="s">
        <v>260</v>
      </c>
      <c r="G19" s="164" t="s">
        <v>225</v>
      </c>
      <c r="H19" s="157">
        <v>7</v>
      </c>
      <c r="I19" s="158">
        <f>H19+I18</f>
        <v>46377</v>
      </c>
    </row>
    <row r="20" spans="2:9" ht="75">
      <c r="B20" s="162" t="s">
        <v>237</v>
      </c>
      <c r="C20" s="163" t="s">
        <v>263</v>
      </c>
      <c r="D20" s="162" t="s">
        <v>232</v>
      </c>
      <c r="E20" s="162" t="s">
        <v>378</v>
      </c>
      <c r="F20" s="164" t="s">
        <v>225</v>
      </c>
      <c r="G20" s="164" t="s">
        <v>390</v>
      </c>
      <c r="H20" s="157">
        <v>30</v>
      </c>
      <c r="I20" s="158">
        <f t="shared" ref="I20:I27" si="0">H20+I19</f>
        <v>46407</v>
      </c>
    </row>
    <row r="21" spans="2:9" ht="56.25">
      <c r="B21" s="162" t="s">
        <v>241</v>
      </c>
      <c r="C21" s="163" t="s">
        <v>264</v>
      </c>
      <c r="D21" s="162" t="s">
        <v>265</v>
      </c>
      <c r="E21" s="162" t="s">
        <v>378</v>
      </c>
      <c r="F21" s="164" t="s">
        <v>260</v>
      </c>
      <c r="G21" s="164" t="s">
        <v>225</v>
      </c>
      <c r="H21" s="157">
        <v>10</v>
      </c>
      <c r="I21" s="158">
        <f t="shared" si="0"/>
        <v>46417</v>
      </c>
    </row>
    <row r="22" spans="2:9" ht="56.25">
      <c r="B22" s="162" t="s">
        <v>244</v>
      </c>
      <c r="C22" s="163" t="s">
        <v>266</v>
      </c>
      <c r="D22" s="162" t="s">
        <v>229</v>
      </c>
      <c r="E22" s="162" t="s">
        <v>379</v>
      </c>
      <c r="F22" s="164" t="s">
        <v>382</v>
      </c>
      <c r="G22" s="164" t="s">
        <v>243</v>
      </c>
      <c r="H22" s="157">
        <v>2</v>
      </c>
      <c r="I22" s="158">
        <f>H22+I21</f>
        <v>46419</v>
      </c>
    </row>
    <row r="23" spans="2:9" ht="37.5">
      <c r="B23" s="162" t="s">
        <v>248</v>
      </c>
      <c r="C23" s="163" t="s">
        <v>267</v>
      </c>
      <c r="D23" s="162" t="s">
        <v>232</v>
      </c>
      <c r="E23" s="162" t="s">
        <v>380</v>
      </c>
      <c r="F23" s="164" t="s">
        <v>268</v>
      </c>
      <c r="G23" s="164" t="s">
        <v>391</v>
      </c>
      <c r="H23" s="157">
        <v>30</v>
      </c>
      <c r="I23" s="158">
        <f>H23+I22</f>
        <v>46449</v>
      </c>
    </row>
    <row r="24" spans="2:9" ht="37.5">
      <c r="B24" s="162" t="s">
        <v>251</v>
      </c>
      <c r="C24" s="163" t="s">
        <v>269</v>
      </c>
      <c r="D24" s="162" t="s">
        <v>224</v>
      </c>
      <c r="E24" s="162" t="s">
        <v>380</v>
      </c>
      <c r="F24" s="164" t="s">
        <v>270</v>
      </c>
      <c r="G24" s="164" t="s">
        <v>391</v>
      </c>
      <c r="H24" s="157">
        <v>5</v>
      </c>
      <c r="I24" s="158">
        <f t="shared" si="0"/>
        <v>46454</v>
      </c>
    </row>
    <row r="25" spans="2:9" ht="56.25">
      <c r="B25" s="162" t="s">
        <v>271</v>
      </c>
      <c r="C25" s="163" t="s">
        <v>272</v>
      </c>
      <c r="D25" s="162" t="s">
        <v>265</v>
      </c>
      <c r="E25" s="162" t="s">
        <v>380</v>
      </c>
      <c r="F25" s="164" t="s">
        <v>260</v>
      </c>
      <c r="G25" s="164" t="s">
        <v>225</v>
      </c>
      <c r="H25" s="157">
        <v>10</v>
      </c>
      <c r="I25" s="158">
        <f t="shared" si="0"/>
        <v>46464</v>
      </c>
    </row>
    <row r="26" spans="2:9" ht="56.25">
      <c r="B26" s="162" t="s">
        <v>273</v>
      </c>
      <c r="C26" s="163" t="s">
        <v>274</v>
      </c>
      <c r="D26" s="162" t="s">
        <v>246</v>
      </c>
      <c r="E26" s="162" t="s">
        <v>381</v>
      </c>
      <c r="F26" s="164" t="s">
        <v>275</v>
      </c>
      <c r="G26" s="164" t="s">
        <v>392</v>
      </c>
      <c r="H26" s="157">
        <v>15</v>
      </c>
      <c r="I26" s="158">
        <f t="shared" si="0"/>
        <v>46479</v>
      </c>
    </row>
    <row r="27" spans="2:9" ht="37.5">
      <c r="B27" s="162" t="s">
        <v>276</v>
      </c>
      <c r="C27" s="167" t="s">
        <v>277</v>
      </c>
      <c r="D27" s="168" t="s">
        <v>246</v>
      </c>
      <c r="E27" s="168" t="s">
        <v>381</v>
      </c>
      <c r="F27" s="169" t="s">
        <v>225</v>
      </c>
      <c r="G27" s="169" t="s">
        <v>391</v>
      </c>
      <c r="H27" s="157">
        <v>15</v>
      </c>
      <c r="I27" s="158">
        <f t="shared" si="0"/>
        <v>46494</v>
      </c>
    </row>
  </sheetData>
  <mergeCells count="1">
    <mergeCell ref="C14:G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L28"/>
  <sheetViews>
    <sheetView topLeftCell="B2" zoomScale="85" zoomScaleNormal="85" workbookViewId="0">
      <pane xSplit="2" ySplit="1" topLeftCell="D21" activePane="bottomRight" state="frozen"/>
      <selection activeCell="B2" sqref="B2"/>
      <selection pane="topRight" activeCell="D2" sqref="D2"/>
      <selection pane="bottomLeft" activeCell="B3" sqref="B3"/>
      <selection pane="bottomRight" activeCell="O41" sqref="O41"/>
    </sheetView>
  </sheetViews>
  <sheetFormatPr defaultRowHeight="18.75"/>
  <cols>
    <col min="1" max="2" width="9" style="15"/>
    <col min="3" max="3" width="29" style="15" customWidth="1"/>
    <col min="4" max="4" width="11.875" style="15" customWidth="1"/>
    <col min="5" max="5" width="14.25" style="15" customWidth="1"/>
    <col min="6" max="6" width="20.5" style="170" customWidth="1"/>
    <col min="7" max="7" width="26.625" style="170" customWidth="1"/>
    <col min="8" max="8" width="9" style="157"/>
    <col min="9" max="9" width="12.25" style="158" customWidth="1"/>
    <col min="10" max="10" width="11.625" style="157" bestFit="1" customWidth="1"/>
    <col min="11" max="11" width="9" style="157"/>
    <col min="12" max="16384" width="9" style="15"/>
  </cols>
  <sheetData>
    <row r="2" spans="2:12" ht="37.5">
      <c r="B2" s="155" t="s">
        <v>8</v>
      </c>
      <c r="C2" s="155" t="s">
        <v>215</v>
      </c>
      <c r="D2" s="155" t="s">
        <v>216</v>
      </c>
      <c r="E2" s="155" t="s">
        <v>217</v>
      </c>
      <c r="F2" s="155" t="s">
        <v>218</v>
      </c>
      <c r="G2" s="156" t="s">
        <v>219</v>
      </c>
    </row>
    <row r="3" spans="2:12" ht="18.75" customHeight="1">
      <c r="B3" s="159" t="s">
        <v>220</v>
      </c>
      <c r="C3" s="160" t="s">
        <v>221</v>
      </c>
      <c r="D3" s="161"/>
      <c r="E3" s="161"/>
      <c r="F3" s="161"/>
      <c r="G3" s="161"/>
      <c r="I3" s="158">
        <v>45987</v>
      </c>
      <c r="J3" s="311"/>
    </row>
    <row r="4" spans="2:12" ht="56.25">
      <c r="B4" s="162" t="s">
        <v>222</v>
      </c>
      <c r="C4" s="163" t="s">
        <v>223</v>
      </c>
      <c r="D4" s="162" t="s">
        <v>224</v>
      </c>
      <c r="E4" s="334">
        <v>45992</v>
      </c>
      <c r="F4" s="164" t="s">
        <v>225</v>
      </c>
      <c r="G4" s="164" t="s">
        <v>422</v>
      </c>
      <c r="H4" s="157">
        <v>5</v>
      </c>
      <c r="I4" s="325">
        <f>H4+I3</f>
        <v>45992</v>
      </c>
      <c r="J4" s="310"/>
      <c r="L4" s="327" t="s">
        <v>393</v>
      </c>
    </row>
    <row r="5" spans="2:12" ht="56.25">
      <c r="B5" s="162" t="s">
        <v>226</v>
      </c>
      <c r="C5" s="163" t="s">
        <v>369</v>
      </c>
      <c r="D5" s="162" t="s">
        <v>409</v>
      </c>
      <c r="E5" s="334">
        <v>45996</v>
      </c>
      <c r="F5" s="164" t="s">
        <v>225</v>
      </c>
      <c r="G5" s="335" t="s">
        <v>420</v>
      </c>
      <c r="H5" s="157">
        <v>4</v>
      </c>
      <c r="I5" s="325">
        <f>H5+I4</f>
        <v>45996</v>
      </c>
      <c r="J5" s="310"/>
      <c r="L5" s="327" t="s">
        <v>394</v>
      </c>
    </row>
    <row r="6" spans="2:12" ht="75">
      <c r="B6" s="162" t="s">
        <v>227</v>
      </c>
      <c r="C6" s="163" t="s">
        <v>228</v>
      </c>
      <c r="D6" s="162" t="s">
        <v>224</v>
      </c>
      <c r="E6" s="334">
        <v>46001</v>
      </c>
      <c r="F6" s="164" t="s">
        <v>225</v>
      </c>
      <c r="G6" s="335" t="s">
        <v>420</v>
      </c>
      <c r="H6" s="157">
        <v>5</v>
      </c>
      <c r="I6" s="325">
        <f>H6+I5</f>
        <v>46001</v>
      </c>
      <c r="J6" s="310"/>
      <c r="L6" s="157" t="s">
        <v>395</v>
      </c>
    </row>
    <row r="7" spans="2:12" ht="93.75">
      <c r="B7" s="162" t="s">
        <v>230</v>
      </c>
      <c r="C7" s="163" t="s">
        <v>231</v>
      </c>
      <c r="D7" s="162" t="s">
        <v>423</v>
      </c>
      <c r="E7" s="334">
        <v>46061</v>
      </c>
      <c r="F7" s="164" t="s">
        <v>233</v>
      </c>
      <c r="G7" s="164" t="s">
        <v>421</v>
      </c>
      <c r="H7" s="157">
        <v>60</v>
      </c>
      <c r="I7" s="158">
        <f>H7+I6</f>
        <v>46061</v>
      </c>
    </row>
    <row r="8" spans="2:12" s="328" customFormat="1" ht="75" hidden="1">
      <c r="B8" s="329" t="s">
        <v>234</v>
      </c>
      <c r="C8" s="330" t="s">
        <v>235</v>
      </c>
      <c r="D8" s="329" t="s">
        <v>236</v>
      </c>
      <c r="E8" s="337">
        <v>46022</v>
      </c>
      <c r="F8" s="331" t="s">
        <v>225</v>
      </c>
      <c r="G8" s="331" t="s">
        <v>432</v>
      </c>
      <c r="H8" s="332">
        <f>I8-I6</f>
        <v>21</v>
      </c>
      <c r="I8" s="333">
        <v>46022</v>
      </c>
      <c r="J8" s="327"/>
      <c r="K8" s="327"/>
    </row>
    <row r="9" spans="2:12" ht="75">
      <c r="B9" s="162" t="s">
        <v>234</v>
      </c>
      <c r="C9" s="163" t="s">
        <v>242</v>
      </c>
      <c r="D9" s="162"/>
      <c r="E9" s="334">
        <v>46161</v>
      </c>
      <c r="F9" s="164" t="s">
        <v>382</v>
      </c>
      <c r="G9" s="164" t="s">
        <v>424</v>
      </c>
      <c r="H9" s="157">
        <f>I9-I7</f>
        <v>100</v>
      </c>
      <c r="I9" s="326" t="s">
        <v>413</v>
      </c>
      <c r="J9" s="310">
        <f>E9-E7</f>
        <v>100</v>
      </c>
      <c r="L9" s="327" t="s">
        <v>410</v>
      </c>
    </row>
    <row r="10" spans="2:12" ht="39.75" customHeight="1">
      <c r="B10" s="162" t="s">
        <v>237</v>
      </c>
      <c r="C10" s="163" t="s">
        <v>425</v>
      </c>
      <c r="D10" s="162" t="s">
        <v>427</v>
      </c>
      <c r="E10" s="334">
        <v>46162</v>
      </c>
      <c r="F10" s="164" t="s">
        <v>247</v>
      </c>
      <c r="G10" s="164" t="s">
        <v>430</v>
      </c>
      <c r="I10" s="326">
        <v>46162</v>
      </c>
      <c r="J10" s="310">
        <f>E10-E9</f>
        <v>1</v>
      </c>
      <c r="L10" s="327" t="s">
        <v>411</v>
      </c>
    </row>
    <row r="11" spans="2:12" ht="39.75" customHeight="1">
      <c r="B11" s="162" t="s">
        <v>241</v>
      </c>
      <c r="C11" s="163" t="s">
        <v>426</v>
      </c>
      <c r="D11" s="162" t="s">
        <v>232</v>
      </c>
      <c r="E11" s="336" t="s">
        <v>412</v>
      </c>
      <c r="F11" s="164" t="s">
        <v>247</v>
      </c>
      <c r="G11" s="335" t="s">
        <v>420</v>
      </c>
      <c r="I11" s="326" t="s">
        <v>412</v>
      </c>
      <c r="J11" s="310">
        <f>E11-E10</f>
        <v>30</v>
      </c>
      <c r="L11" s="327"/>
    </row>
    <row r="12" spans="2:12" ht="39.75" customHeight="1">
      <c r="B12" s="162" t="s">
        <v>244</v>
      </c>
      <c r="C12" s="163" t="s">
        <v>429</v>
      </c>
      <c r="D12" s="162" t="s">
        <v>232</v>
      </c>
      <c r="E12" s="336">
        <f>30+E11</f>
        <v>46222</v>
      </c>
      <c r="F12" s="164" t="s">
        <v>240</v>
      </c>
      <c r="G12" s="335" t="s">
        <v>428</v>
      </c>
      <c r="I12" s="326">
        <v>46222</v>
      </c>
      <c r="J12" s="310"/>
      <c r="L12" s="327"/>
    </row>
    <row r="13" spans="2:12" ht="56.25">
      <c r="B13" s="162" t="s">
        <v>248</v>
      </c>
      <c r="C13" s="163" t="s">
        <v>249</v>
      </c>
      <c r="D13" s="162" t="s">
        <v>265</v>
      </c>
      <c r="E13" s="162" t="s">
        <v>414</v>
      </c>
      <c r="F13" s="164" t="s">
        <v>270</v>
      </c>
      <c r="G13" s="164" t="s">
        <v>386</v>
      </c>
      <c r="H13" s="157">
        <v>10</v>
      </c>
      <c r="I13" s="158">
        <f>H13+I12</f>
        <v>46232</v>
      </c>
    </row>
    <row r="14" spans="2:12" ht="56.25">
      <c r="B14" s="162" t="s">
        <v>251</v>
      </c>
      <c r="C14" s="163" t="s">
        <v>252</v>
      </c>
      <c r="D14" s="162" t="s">
        <v>224</v>
      </c>
      <c r="E14" s="162" t="s">
        <v>431</v>
      </c>
      <c r="F14" s="164" t="s">
        <v>253</v>
      </c>
      <c r="G14" s="164" t="s">
        <v>387</v>
      </c>
      <c r="H14" s="157">
        <v>5</v>
      </c>
      <c r="I14" s="158">
        <f>H14+I13</f>
        <v>46237</v>
      </c>
    </row>
    <row r="15" spans="2:12">
      <c r="B15" s="165" t="s">
        <v>254</v>
      </c>
      <c r="C15" s="338" t="s">
        <v>255</v>
      </c>
      <c r="D15" s="338"/>
      <c r="E15" s="338"/>
      <c r="F15" s="338"/>
      <c r="G15" s="338"/>
    </row>
    <row r="16" spans="2:12" ht="75">
      <c r="B16" s="162" t="s">
        <v>222</v>
      </c>
      <c r="C16" s="163" t="s">
        <v>370</v>
      </c>
      <c r="D16" s="162" t="s">
        <v>224</v>
      </c>
      <c r="E16" s="162" t="s">
        <v>431</v>
      </c>
      <c r="F16" s="164" t="s">
        <v>225</v>
      </c>
      <c r="G16" s="164"/>
      <c r="H16" s="157">
        <v>5</v>
      </c>
      <c r="I16" s="158">
        <f>H16+I14</f>
        <v>46242</v>
      </c>
    </row>
    <row r="17" spans="2:9" ht="75">
      <c r="B17" s="162" t="s">
        <v>226</v>
      </c>
      <c r="C17" s="166" t="s">
        <v>256</v>
      </c>
      <c r="D17" s="162" t="s">
        <v>239</v>
      </c>
      <c r="E17" s="162" t="s">
        <v>431</v>
      </c>
      <c r="F17" s="164" t="s">
        <v>225</v>
      </c>
      <c r="G17" s="164" t="s">
        <v>257</v>
      </c>
      <c r="H17" s="157">
        <v>7</v>
      </c>
      <c r="I17" s="158">
        <f>H17+I16</f>
        <v>46249</v>
      </c>
    </row>
    <row r="18" spans="2:9" ht="56.25">
      <c r="B18" s="162" t="s">
        <v>227</v>
      </c>
      <c r="C18" s="163" t="s">
        <v>258</v>
      </c>
      <c r="D18" s="162" t="s">
        <v>259</v>
      </c>
      <c r="E18" s="162" t="s">
        <v>415</v>
      </c>
      <c r="F18" s="164" t="s">
        <v>260</v>
      </c>
      <c r="G18" s="164" t="s">
        <v>388</v>
      </c>
      <c r="H18" s="157">
        <f>9*30</f>
        <v>270</v>
      </c>
      <c r="I18" s="158">
        <f>H18+I17</f>
        <v>46519</v>
      </c>
    </row>
    <row r="19" spans="2:9" ht="75">
      <c r="B19" s="162" t="s">
        <v>230</v>
      </c>
      <c r="C19" s="163" t="s">
        <v>261</v>
      </c>
      <c r="D19" s="162" t="s">
        <v>236</v>
      </c>
      <c r="E19" s="162" t="s">
        <v>415</v>
      </c>
      <c r="F19" s="164" t="s">
        <v>225</v>
      </c>
      <c r="G19" s="164" t="s">
        <v>389</v>
      </c>
      <c r="H19" s="157">
        <v>7</v>
      </c>
      <c r="I19" s="158">
        <f>H19+I18+2</f>
        <v>46528</v>
      </c>
    </row>
    <row r="20" spans="2:9" ht="112.5">
      <c r="B20" s="162" t="s">
        <v>234</v>
      </c>
      <c r="C20" s="163" t="s">
        <v>262</v>
      </c>
      <c r="D20" s="162" t="s">
        <v>239</v>
      </c>
      <c r="E20" s="162" t="s">
        <v>415</v>
      </c>
      <c r="F20" s="164" t="s">
        <v>260</v>
      </c>
      <c r="G20" s="164" t="s">
        <v>225</v>
      </c>
      <c r="H20" s="157">
        <v>7</v>
      </c>
      <c r="I20" s="158">
        <f>H20+I19</f>
        <v>46535</v>
      </c>
    </row>
    <row r="21" spans="2:9" ht="75">
      <c r="B21" s="162" t="s">
        <v>237</v>
      </c>
      <c r="C21" s="163" t="s">
        <v>263</v>
      </c>
      <c r="D21" s="162" t="s">
        <v>232</v>
      </c>
      <c r="E21" s="162" t="s">
        <v>416</v>
      </c>
      <c r="F21" s="164" t="s">
        <v>225</v>
      </c>
      <c r="G21" s="164" t="s">
        <v>390</v>
      </c>
      <c r="H21" s="157">
        <v>30</v>
      </c>
      <c r="I21" s="158">
        <f t="shared" ref="I21:I28" si="0">H21+I20</f>
        <v>46565</v>
      </c>
    </row>
    <row r="22" spans="2:9" ht="56.25">
      <c r="B22" s="162" t="s">
        <v>241</v>
      </c>
      <c r="C22" s="163" t="s">
        <v>264</v>
      </c>
      <c r="D22" s="162" t="s">
        <v>265</v>
      </c>
      <c r="E22" s="162" t="s">
        <v>417</v>
      </c>
      <c r="F22" s="164" t="s">
        <v>260</v>
      </c>
      <c r="G22" s="164" t="s">
        <v>225</v>
      </c>
      <c r="H22" s="157">
        <v>10</v>
      </c>
      <c r="I22" s="158">
        <f t="shared" si="0"/>
        <v>46575</v>
      </c>
    </row>
    <row r="23" spans="2:9" ht="56.25">
      <c r="B23" s="162" t="s">
        <v>244</v>
      </c>
      <c r="C23" s="163" t="s">
        <v>266</v>
      </c>
      <c r="D23" s="162" t="s">
        <v>229</v>
      </c>
      <c r="E23" s="162" t="s">
        <v>417</v>
      </c>
      <c r="F23" s="164" t="s">
        <v>382</v>
      </c>
      <c r="G23" s="164" t="s">
        <v>243</v>
      </c>
      <c r="H23" s="157">
        <v>2</v>
      </c>
      <c r="I23" s="158">
        <f>H23+I22</f>
        <v>46577</v>
      </c>
    </row>
    <row r="24" spans="2:9" ht="37.5">
      <c r="B24" s="162" t="s">
        <v>248</v>
      </c>
      <c r="C24" s="163" t="s">
        <v>267</v>
      </c>
      <c r="D24" s="162" t="s">
        <v>232</v>
      </c>
      <c r="E24" s="162" t="s">
        <v>418</v>
      </c>
      <c r="F24" s="164" t="s">
        <v>268</v>
      </c>
      <c r="G24" s="164" t="s">
        <v>391</v>
      </c>
      <c r="H24" s="157">
        <v>30</v>
      </c>
      <c r="I24" s="158">
        <f>H24+I23</f>
        <v>46607</v>
      </c>
    </row>
    <row r="25" spans="2:9" ht="37.5">
      <c r="B25" s="162" t="s">
        <v>251</v>
      </c>
      <c r="C25" s="163" t="s">
        <v>269</v>
      </c>
      <c r="D25" s="162" t="s">
        <v>224</v>
      </c>
      <c r="E25" s="162" t="s">
        <v>418</v>
      </c>
      <c r="F25" s="164" t="s">
        <v>270</v>
      </c>
      <c r="G25" s="164" t="s">
        <v>391</v>
      </c>
      <c r="H25" s="157">
        <v>5</v>
      </c>
      <c r="I25" s="158">
        <f t="shared" si="0"/>
        <v>46612</v>
      </c>
    </row>
    <row r="26" spans="2:9" ht="56.25">
      <c r="B26" s="162" t="s">
        <v>271</v>
      </c>
      <c r="C26" s="163" t="s">
        <v>272</v>
      </c>
      <c r="D26" s="162" t="s">
        <v>265</v>
      </c>
      <c r="E26" s="162" t="s">
        <v>418</v>
      </c>
      <c r="F26" s="164" t="s">
        <v>260</v>
      </c>
      <c r="G26" s="164" t="s">
        <v>225</v>
      </c>
      <c r="H26" s="157">
        <v>10</v>
      </c>
      <c r="I26" s="158">
        <f t="shared" si="0"/>
        <v>46622</v>
      </c>
    </row>
    <row r="27" spans="2:9" ht="56.25">
      <c r="B27" s="162" t="s">
        <v>273</v>
      </c>
      <c r="C27" s="163" t="s">
        <v>274</v>
      </c>
      <c r="D27" s="162" t="s">
        <v>246</v>
      </c>
      <c r="E27" s="162" t="s">
        <v>419</v>
      </c>
      <c r="F27" s="164" t="s">
        <v>275</v>
      </c>
      <c r="G27" s="164" t="s">
        <v>392</v>
      </c>
      <c r="H27" s="157">
        <v>15</v>
      </c>
      <c r="I27" s="158">
        <f t="shared" si="0"/>
        <v>46637</v>
      </c>
    </row>
    <row r="28" spans="2:9" ht="37.5">
      <c r="B28" s="168" t="s">
        <v>276</v>
      </c>
      <c r="C28" s="167" t="s">
        <v>277</v>
      </c>
      <c r="D28" s="168" t="s">
        <v>246</v>
      </c>
      <c r="E28" s="168" t="s">
        <v>419</v>
      </c>
      <c r="F28" s="169" t="s">
        <v>225</v>
      </c>
      <c r="G28" s="169" t="s">
        <v>391</v>
      </c>
      <c r="H28" s="157">
        <v>15</v>
      </c>
      <c r="I28" s="158">
        <f t="shared" si="0"/>
        <v>46652</v>
      </c>
    </row>
  </sheetData>
  <mergeCells count="1">
    <mergeCell ref="C15:G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10</vt:i4>
      </vt:variant>
    </vt:vector>
  </HeadingPairs>
  <TitlesOfParts>
    <vt:vector size="23" baseType="lpstr">
      <vt:lpstr>Bìa</vt:lpstr>
      <vt:lpstr>Thuyết minh</vt:lpstr>
      <vt:lpstr>Tong hop </vt:lpstr>
      <vt:lpstr>KSĐH</vt:lpstr>
      <vt:lpstr>Thuyet minh QHSX+SDĐ</vt:lpstr>
      <vt:lpstr>CP qhsx+sdd</vt:lpstr>
      <vt:lpstr>Lương CG</vt:lpstr>
      <vt:lpstr>CP khác</vt:lpstr>
      <vt:lpstr>CP lấy ý kiến</vt:lpstr>
      <vt:lpstr>CP công bố QH</vt:lpstr>
      <vt:lpstr>Nội suy</vt:lpstr>
      <vt:lpstr>Kế hoạch</vt:lpstr>
      <vt:lpstr>Kế hoạch (PA2)</vt:lpstr>
      <vt:lpstr>Bìa!Print_Area</vt:lpstr>
      <vt:lpstr>'CP khác'!Print_Area</vt:lpstr>
      <vt:lpstr>'CP qhsx+sdd'!Print_Area</vt:lpstr>
      <vt:lpstr>KSĐH!Print_Area</vt:lpstr>
      <vt:lpstr>'Lương CG'!Print_Area</vt:lpstr>
      <vt:lpstr>'Thuyết minh'!Print_Area</vt:lpstr>
      <vt:lpstr>'Thuyet minh QHSX+SDĐ'!Print_Area</vt:lpstr>
      <vt:lpstr>'Tong hop '!Print_Area</vt:lpstr>
      <vt:lpstr>KSĐH!Print_Titles</vt:lpstr>
      <vt:lpstr>'Tong hop '!Print_Titles</vt:lpstr>
    </vt:vector>
  </TitlesOfParts>
  <Company>日本工営株式会社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A6054</dc:creator>
  <cp:lastModifiedBy>QHDT-2</cp:lastModifiedBy>
  <cp:lastPrinted>2026-07-24T03:25:00Z</cp:lastPrinted>
  <dcterms:created xsi:type="dcterms:W3CDTF">2007-08-06T06:19:51Z</dcterms:created>
  <dcterms:modified xsi:type="dcterms:W3CDTF">2026-07-24T04:29:45Z</dcterms:modified>
</cp:coreProperties>
</file>