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120" yWindow="-120" windowWidth="29040" windowHeight="15840" firstSheet="2" activeTab="6"/>
  </bookViews>
  <sheets>
    <sheet name="PL1_QĐ trợ giá" sheetId="1" r:id="rId1"/>
    <sheet name="PL2_Số HK" sheetId="2" r:id="rId2"/>
    <sheet name="PL3_DThu và LN" sheetId="4" r:id="rId3"/>
    <sheet name="PL4_DS Phương tiện" sheetId="5" r:id="rId4"/>
    <sheet name="PL5_Giá vé các tuyến" sheetId="6" r:id="rId5"/>
    <sheet name="PL6_DM tuyến Quốc lộ" sheetId="7" r:id="rId6"/>
    <sheet name="PL7_Tính PA trợ giá" sheetId="8" r:id="rId7"/>
  </sheets>
  <externalReferences>
    <externalReference r:id="rId8"/>
  </externalReferences>
  <calcPr calcId="144525"/>
</workbook>
</file>

<file path=xl/calcChain.xml><?xml version="1.0" encoding="utf-8"?>
<calcChain xmlns="http://schemas.openxmlformats.org/spreadsheetml/2006/main">
  <c r="J23" i="8" l="1"/>
  <c r="H23" i="8"/>
  <c r="I23" i="8" s="1"/>
  <c r="E23" i="8"/>
  <c r="J22" i="8"/>
  <c r="H22" i="8"/>
  <c r="I22" i="8" s="1"/>
  <c r="E22" i="8"/>
  <c r="J21" i="8"/>
  <c r="H21" i="8"/>
  <c r="I21" i="8" s="1"/>
  <c r="E21" i="8"/>
  <c r="J20" i="8"/>
  <c r="H20" i="8"/>
  <c r="I20" i="8" s="1"/>
  <c r="E20" i="8"/>
  <c r="J19" i="8"/>
  <c r="H19" i="8"/>
  <c r="I19" i="8" s="1"/>
  <c r="E19" i="8"/>
  <c r="J18" i="8"/>
  <c r="H18" i="8"/>
  <c r="E18" i="8"/>
  <c r="H17" i="8"/>
  <c r="I17" i="8" s="1"/>
  <c r="E17" i="8"/>
  <c r="J12" i="8"/>
  <c r="H12" i="8"/>
  <c r="I12" i="8" s="1"/>
  <c r="E12" i="8"/>
  <c r="J11" i="8"/>
  <c r="H11" i="8"/>
  <c r="I11" i="8" s="1"/>
  <c r="E11" i="8"/>
  <c r="J10" i="8"/>
  <c r="H10" i="8"/>
  <c r="I10" i="8" s="1"/>
  <c r="E10" i="8"/>
  <c r="J9" i="8"/>
  <c r="H9" i="8"/>
  <c r="E9" i="8"/>
  <c r="J8" i="8"/>
  <c r="H8" i="8"/>
  <c r="I8" i="8" s="1"/>
  <c r="E8" i="8"/>
  <c r="J7" i="8"/>
  <c r="H7" i="8"/>
  <c r="I7" i="8" s="1"/>
  <c r="E7" i="8"/>
  <c r="H6" i="8"/>
  <c r="I6" i="8" s="1"/>
  <c r="E6" i="8"/>
  <c r="K20" i="8" l="1"/>
  <c r="K8" i="8"/>
  <c r="K11" i="8"/>
  <c r="K17" i="8"/>
  <c r="K21" i="8"/>
  <c r="K9" i="8"/>
  <c r="K12" i="8"/>
  <c r="K10" i="8"/>
  <c r="K6" i="8"/>
  <c r="K19" i="8"/>
  <c r="K23" i="8"/>
  <c r="K18" i="8"/>
  <c r="K7" i="8"/>
  <c r="K22" i="8"/>
  <c r="I9" i="8"/>
  <c r="I18" i="8"/>
  <c r="F51" i="4" l="1"/>
  <c r="F48" i="4"/>
  <c r="G54" i="2" l="1"/>
  <c r="F54" i="2"/>
  <c r="H54" i="2" s="1"/>
  <c r="G53" i="2"/>
  <c r="F53" i="2"/>
  <c r="G51" i="2"/>
  <c r="F51" i="2"/>
  <c r="G50" i="2"/>
  <c r="F50" i="2"/>
  <c r="F48" i="2"/>
  <c r="E48" i="2"/>
  <c r="G48" i="2" s="1"/>
  <c r="E47" i="2"/>
  <c r="G47" i="2" s="1"/>
  <c r="D47" i="2"/>
  <c r="F47" i="2" s="1"/>
  <c r="D54" i="1"/>
  <c r="D51" i="1"/>
  <c r="D48" i="1"/>
  <c r="G53" i="4"/>
  <c r="G52" i="4"/>
  <c r="G50" i="4"/>
  <c r="G49" i="4"/>
  <c r="H47" i="2" l="1"/>
  <c r="H51" i="2"/>
  <c r="H48" i="2"/>
  <c r="H50" i="2"/>
  <c r="H53" i="2"/>
  <c r="G46" i="4"/>
  <c r="G47" i="4"/>
  <c r="E48" i="4"/>
  <c r="E49" i="4"/>
  <c r="I49" i="4" s="1"/>
  <c r="E50" i="4"/>
  <c r="I50" i="4" s="1"/>
  <c r="E51" i="4"/>
  <c r="E52" i="4"/>
  <c r="I52" i="4" s="1"/>
  <c r="E53" i="4"/>
  <c r="I53" i="4" s="1"/>
  <c r="E47" i="4" l="1"/>
  <c r="I47" i="4" s="1"/>
  <c r="E46" i="4"/>
  <c r="I46" i="4" s="1"/>
  <c r="F45" i="4" l="1"/>
  <c r="H44" i="4"/>
  <c r="E44" i="4"/>
  <c r="I44" i="4" s="1"/>
  <c r="H43" i="4"/>
  <c r="E43" i="4"/>
  <c r="H41" i="4"/>
  <c r="D41" i="4"/>
  <c r="E41" i="4" s="1"/>
  <c r="I41" i="4" s="1"/>
  <c r="H40" i="4"/>
  <c r="D40" i="4"/>
  <c r="E40" i="4" s="1"/>
  <c r="H38" i="4"/>
  <c r="E38" i="4"/>
  <c r="H37" i="4"/>
  <c r="E37" i="4"/>
  <c r="F54" i="4"/>
  <c r="D44" i="1"/>
  <c r="D43" i="1"/>
  <c r="D42" i="1"/>
  <c r="D39" i="1"/>
  <c r="D55" i="2"/>
  <c r="E55" i="2"/>
  <c r="C55" i="2"/>
  <c r="I38" i="4" l="1"/>
  <c r="I40" i="4"/>
  <c r="I43" i="4"/>
  <c r="I37" i="4"/>
  <c r="D45" i="1"/>
  <c r="F55" i="4"/>
  <c r="G55" i="4"/>
  <c r="C55" i="4"/>
  <c r="G8" i="2"/>
  <c r="G9" i="2"/>
  <c r="G11" i="2"/>
  <c r="G12" i="2"/>
  <c r="G14" i="2"/>
  <c r="G15" i="2"/>
  <c r="G17" i="2"/>
  <c r="G18" i="2"/>
  <c r="G20" i="2"/>
  <c r="G21" i="2"/>
  <c r="G23" i="2"/>
  <c r="G24" i="2"/>
  <c r="G26" i="2"/>
  <c r="G27" i="2"/>
  <c r="G28" i="2"/>
  <c r="G30" i="2"/>
  <c r="G31" i="2"/>
  <c r="G32" i="2"/>
  <c r="G34" i="2"/>
  <c r="G35" i="2"/>
  <c r="G36" i="2"/>
  <c r="G39" i="2"/>
  <c r="G38" i="2"/>
  <c r="G41" i="2"/>
  <c r="G42" i="2"/>
  <c r="G44" i="2"/>
  <c r="G45" i="2"/>
  <c r="E56" i="2" l="1"/>
  <c r="D57" i="2" s="1"/>
  <c r="E58" i="2" s="1"/>
  <c r="F45" i="2"/>
  <c r="H45" i="2" s="1"/>
  <c r="F44" i="2"/>
  <c r="H44" i="2" s="1"/>
  <c r="E7" i="4"/>
  <c r="D55" i="4" l="1"/>
  <c r="H33" i="4"/>
  <c r="F42" i="2"/>
  <c r="H42" i="2" s="1"/>
  <c r="F41" i="2"/>
  <c r="H41" i="2" s="1"/>
  <c r="D36" i="1"/>
  <c r="D32" i="1"/>
  <c r="D28" i="1"/>
  <c r="D24" i="1"/>
  <c r="D21" i="1"/>
  <c r="D18" i="1"/>
  <c r="D15" i="1"/>
  <c r="D12" i="1"/>
  <c r="D9" i="1"/>
  <c r="H35" i="4"/>
  <c r="E35" i="4"/>
  <c r="H34" i="4"/>
  <c r="E34" i="4"/>
  <c r="E33" i="4"/>
  <c r="H32" i="4"/>
  <c r="I32" i="4" s="1"/>
  <c r="H31" i="4"/>
  <c r="E31" i="4"/>
  <c r="H30" i="4"/>
  <c r="E30" i="4"/>
  <c r="I30" i="4" s="1"/>
  <c r="H29" i="4"/>
  <c r="E29" i="4"/>
  <c r="H28" i="4"/>
  <c r="I28" i="4" s="1"/>
  <c r="H27" i="4"/>
  <c r="E27" i="4"/>
  <c r="H26" i="4"/>
  <c r="E26" i="4"/>
  <c r="H25" i="4"/>
  <c r="E25" i="4"/>
  <c r="H24" i="4"/>
  <c r="E24" i="4"/>
  <c r="H23" i="4"/>
  <c r="E23" i="4"/>
  <c r="H22" i="4"/>
  <c r="E22" i="4"/>
  <c r="H21" i="4"/>
  <c r="I21" i="4" s="1"/>
  <c r="H20" i="4"/>
  <c r="E20" i="4"/>
  <c r="H19" i="4"/>
  <c r="E19" i="4"/>
  <c r="E18" i="4"/>
  <c r="I18" i="4" s="1"/>
  <c r="H17" i="4"/>
  <c r="E17" i="4"/>
  <c r="H16" i="4"/>
  <c r="E16" i="4"/>
  <c r="H15" i="4"/>
  <c r="E15" i="4"/>
  <c r="I15" i="4" s="1"/>
  <c r="H14" i="4"/>
  <c r="E14" i="4"/>
  <c r="H13" i="4"/>
  <c r="E13" i="4"/>
  <c r="H12" i="4"/>
  <c r="E12" i="4"/>
  <c r="H11" i="4"/>
  <c r="E11" i="4"/>
  <c r="H10" i="4"/>
  <c r="E10" i="4"/>
  <c r="H9" i="4"/>
  <c r="I9" i="4" s="1"/>
  <c r="H8" i="4"/>
  <c r="E8" i="4"/>
  <c r="I8" i="4" s="1"/>
  <c r="H7" i="4"/>
  <c r="E6" i="4"/>
  <c r="F39" i="2"/>
  <c r="H39" i="2" s="1"/>
  <c r="F38" i="2"/>
  <c r="H38" i="2" s="1"/>
  <c r="F36" i="2"/>
  <c r="H36" i="2" s="1"/>
  <c r="F9" i="2"/>
  <c r="H9" i="2" s="1"/>
  <c r="F11" i="2"/>
  <c r="H11" i="2" s="1"/>
  <c r="F12" i="2"/>
  <c r="H12" i="2" s="1"/>
  <c r="F14" i="2"/>
  <c r="H14" i="2" s="1"/>
  <c r="F15" i="2"/>
  <c r="H15" i="2" s="1"/>
  <c r="F17" i="2"/>
  <c r="H17" i="2" s="1"/>
  <c r="F18" i="2"/>
  <c r="H18" i="2" s="1"/>
  <c r="F20" i="2"/>
  <c r="H20" i="2" s="1"/>
  <c r="F21" i="2"/>
  <c r="H21" i="2" s="1"/>
  <c r="F23" i="2"/>
  <c r="H23" i="2" s="1"/>
  <c r="F24" i="2"/>
  <c r="H24" i="2" s="1"/>
  <c r="F26" i="2"/>
  <c r="H26" i="2" s="1"/>
  <c r="F27" i="2"/>
  <c r="H27" i="2" s="1"/>
  <c r="F28" i="2"/>
  <c r="H28" i="2" s="1"/>
  <c r="F30" i="2"/>
  <c r="H30" i="2" s="1"/>
  <c r="F31" i="2"/>
  <c r="H31" i="2" s="1"/>
  <c r="F32" i="2"/>
  <c r="H32" i="2" s="1"/>
  <c r="F34" i="2"/>
  <c r="H34" i="2" s="1"/>
  <c r="F35" i="2"/>
  <c r="H35" i="2" s="1"/>
  <c r="F8" i="2"/>
  <c r="H8" i="2" s="1"/>
  <c r="H55" i="4" l="1"/>
  <c r="D55" i="1"/>
  <c r="I19" i="4"/>
  <c r="I17" i="4"/>
  <c r="E55" i="4"/>
  <c r="I20" i="4"/>
  <c r="I31" i="4"/>
  <c r="I10" i="4"/>
  <c r="I14" i="4"/>
  <c r="I26" i="4"/>
  <c r="I13" i="4"/>
  <c r="I16" i="4"/>
  <c r="I23" i="4"/>
  <c r="I25" i="4"/>
  <c r="I27" i="4"/>
  <c r="I24" i="4"/>
  <c r="I12" i="4"/>
  <c r="I35" i="4"/>
  <c r="I11" i="4"/>
  <c r="I22" i="4"/>
  <c r="I29" i="4"/>
  <c r="I33" i="4"/>
  <c r="I34" i="4"/>
  <c r="I55" i="4" l="1"/>
</calcChain>
</file>

<file path=xl/sharedStrings.xml><?xml version="1.0" encoding="utf-8"?>
<sst xmlns="http://schemas.openxmlformats.org/spreadsheetml/2006/main" count="409" uniqueCount="180">
  <si>
    <t xml:space="preserve"> Năm</t>
  </si>
  <si>
    <t xml:space="preserve"> Tuyến đc trợ giá</t>
  </si>
  <si>
    <t>MP-TT</t>
  </si>
  <si>
    <t>BXPB-ND</t>
  </si>
  <si>
    <t>MP-NS</t>
  </si>
  <si>
    <t>Hỗ trợ đầu tư nâng cấp phương tiện</t>
  </si>
  <si>
    <t>Số tiền hỗ trợ</t>
  </si>
  <si>
    <t>Nội dung</t>
  </si>
  <si>
    <t>STT</t>
  </si>
  <si>
    <t>Số chuyến 
thực hiện</t>
  </si>
  <si>
    <t>6 = (4 : 3)</t>
  </si>
  <si>
    <t>3</t>
  </si>
  <si>
    <t>4</t>
  </si>
  <si>
    <t>5</t>
  </si>
  <si>
    <t>Cộng</t>
  </si>
  <si>
    <t>Số hành khách đi theo vé lượt</t>
  </si>
  <si>
    <t>Số hành khách đi  theo vé tháng</t>
  </si>
  <si>
    <t>Doanh thu thực hiện</t>
  </si>
  <si>
    <t>Doanh thu trợ giá</t>
  </si>
  <si>
    <t>Chi phí 
1 chuyến (PA)</t>
  </si>
  <si>
    <t>Lợi nhuận</t>
  </si>
  <si>
    <t>Số</t>
  </si>
  <si>
    <t xml:space="preserve">Họ tên chủ </t>
  </si>
  <si>
    <t xml:space="preserve">ngồi, </t>
  </si>
  <si>
    <t>TT</t>
  </si>
  <si>
    <t xml:space="preserve"> phương tiện</t>
  </si>
  <si>
    <t>Địa chỉ</t>
  </si>
  <si>
    <t>Biển kiểm soát</t>
  </si>
  <si>
    <t>Loại xe</t>
  </si>
  <si>
    <t>tải</t>
  </si>
  <si>
    <t>trọng</t>
  </si>
  <si>
    <t>12B-00385</t>
  </si>
  <si>
    <t>BAHAI</t>
  </si>
  <si>
    <t>12B-00268</t>
  </si>
  <si>
    <t>12B-00214</t>
  </si>
  <si>
    <t>12B-00264</t>
  </si>
  <si>
    <t>12B-00476</t>
  </si>
  <si>
    <t>12B-00317</t>
  </si>
  <si>
    <t>12B-00490</t>
  </si>
  <si>
    <t>Tổng cộng số tiền trợ giá các năm</t>
  </si>
  <si>
    <t>Tổng Cộng</t>
  </si>
  <si>
    <t>HK vé tháng
/Bq/ch</t>
  </si>
  <si>
    <t xml:space="preserve"> Số HK VL BQ /chuyến</t>
  </si>
  <si>
    <t xml:space="preserve"> Tổng Cộng HK/ch</t>
  </si>
  <si>
    <t xml:space="preserve">BIỂU TỔNG HỢP SẢN LƯỢNG VẬN CHUYỂN HÀNH KHÁCH </t>
  </si>
  <si>
    <t xml:space="preserve">BIỂU TỔNG HỢP DOANH THU VÀ LỢI NHUẬN </t>
  </si>
  <si>
    <t xml:space="preserve">        Số chỗ</t>
  </si>
  <si>
    <t xml:space="preserve">Ghi chú
</t>
  </si>
  <si>
    <t>Năm đăng ký</t>
  </si>
  <si>
    <t>Số 32 đg Mỹ Sơn, .P Vĩnh Trại. TPLS</t>
  </si>
  <si>
    <t xml:space="preserve"> Tuyến trợ giá</t>
  </si>
  <si>
    <t>Mai Pha - Tân Thanh</t>
  </si>
  <si>
    <t>BXPB - Na Dương</t>
  </si>
  <si>
    <t>Mai Pha - Na Sầm</t>
  </si>
  <si>
    <t xml:space="preserve"> Hỗ trợ đầu tư theo Quyết định số 2472/ QĐ-UBND ngày 14/12/2009 của UBND tỉnh Lạng
 Sơn về việc Hỗ trợ đầu tư, phát triển nâng cấp chất lượng phương tiện vân tải HKCCbằng xe buýt trên địa bàn tỉnh Lạng Sơn cho Công ty CP Non Nước.</t>
  </si>
  <si>
    <t>Tổng Cộng</t>
  </si>
  <si>
    <t>* Ghi chú: Cách tính hành khách đi bằng vé tháng = 53.301 HK x 2 lượt/ngày x 26 ngày trong tháng : 462.053 chuyến</t>
  </si>
  <si>
    <t xml:space="preserve">* Bình quân 1 năm số HK đi bằng vé tháng là: 53.301 vé : 12 năm =4.442 HK/năm : 12 tháng = 370 HK/tháng
</t>
  </si>
  <si>
    <t>Tính Bq HK đi bằng vé tháng/12 năm</t>
  </si>
  <si>
    <t>Tổng hành khách đi bằng VT và VL</t>
  </si>
  <si>
    <t>Bình quân HK/chuyến (VT và VL)</t>
  </si>
  <si>
    <t xml:space="preserve">Phụ lục 1   </t>
  </si>
  <si>
    <t xml:space="preserve">Phụ lục 2   </t>
  </si>
  <si>
    <t xml:space="preserve">Phụ lục 3   </t>
  </si>
  <si>
    <t xml:space="preserve">Phụ lục 4   </t>
  </si>
  <si>
    <t xml:space="preserve">Xe dự phòng </t>
  </si>
  <si>
    <t>TRACOMECO</t>
  </si>
  <si>
    <t>Cty CP Non nước</t>
  </si>
  <si>
    <t>Xe chạy tuyến MP-NS</t>
  </si>
  <si>
    <t>Xe chạy tuyến BXPB-ND</t>
  </si>
  <si>
    <t>12H-030.25</t>
  </si>
  <si>
    <t>12H-030.75</t>
  </si>
  <si>
    <t>12H-030.59</t>
  </si>
  <si>
    <t>12H-030.93</t>
  </si>
  <si>
    <t>12H-030.83</t>
  </si>
  <si>
    <t>12B-004.41</t>
  </si>
  <si>
    <t>DANH SÁCH XE BUÝT KINH DOANH VẬN TẢI</t>
  </si>
  <si>
    <t xml:space="preserve"> Quyết định số 159/QĐ-UBND ngày 15/01/2021 của UBND tỉnh Phê duyệt kế hoạch đặt hàng và hỗ trợ kinh phí trợ giá xe buýt nội tỉnh năm 2021 cho CT CP Non Nước. Tròn số 4.670.000.000 đồng; DN được thanh toán 4.180.000.000 đồng; Số chênh lệch do ko chạy đủ số chuyến 490.000.000</t>
  </si>
  <si>
    <t xml:space="preserve">Quyết định số 2783/QĐ-UBND ngày 28/12/2018 của UBND tỉnh Lạng Sơn phê duyệt Phương án trợ giá cước xe buýt năm 2019 : 4.595.000.000  đồng. (Tuyến BXPB -Na Dương trong QĐ là 63 chuyến/ngày. Trong phương án tờ trình trợ giá là 62 chuyến/ngày). </t>
  </si>
  <si>
    <t>Căn cứ Quyết định số 2206/QĐ-UBND ngày 26/12/2023 của UBND tỉnh Lạng Sơn về việc Quyết định phê duyệt mức trợ giá xe buýt nội tỉnh năm 2024 cho Công ty Cổ phần Non Nước; Mức trợ giá phê duyệt: 4.208.778.000 đồng.  (Chênh lệch do không thực hiện đủ số chuyển)</t>
  </si>
  <si>
    <t>Quyết định số 1025/QĐ-UBND ngày 30/7/2012 của UBND tỉnh Lạng Sơn phê duyệt
PA trợ giá cước xe buýt năm 2012; Mức phê duyệt: 2.978.253.000 đồng.</t>
  </si>
  <si>
    <t>Quyết định số 244/QĐ-UBND ngày 26/2/2013 của UBND tỉnh Lạng Sơn phê duyệt
Phương án trợ giá cước xe buýt năm 2013; Mức phê duyệt: 3.531.000.000 đồng.</t>
  </si>
  <si>
    <t>Quyết định số 1314/ QĐ-UBND ngày 22/8/2011 của UBND tỉnh Lạng Sơn phê duyệt phương án trợ giá cước  xe buýt năm 2011 cho công ty CP Non nước; Số tiền 2.982.422.000 đồng.</t>
  </si>
  <si>
    <t>Theo Quyết định số 1685/QĐ-UBND của UBND tỉnh Lạng Sơn phê duyện phương án trợ giá cước xe buýt cho năm 2010 cho Cty CP Non Nước (Thời gian kinh phí hỗ trợ là 10 tháng từ tháng 2 đến hết tháng 11/2010); Số tiền: 2.021.000.000 đồng.</t>
  </si>
  <si>
    <t>Quyết định 2122/QĐ-UBND ngày 30/12/2013  của UBND tỉnh Lạng Sơn phê duyệt
Phương án trợ giá cước xe buýt năm 2014; Mức phê duyệt: 3.887.900.000 đồng.</t>
  </si>
  <si>
    <t>Quyết định số 2350/QĐ-UBND ngày 30/12/2014   của UBND tỉnh Lạng Sơn phê duyệt Phương án trợ giá cước xe buýt năm 2015; Mức phê duyệt: 4.281.615.000 đồng.</t>
  </si>
  <si>
    <t>Quyết định số 45/QĐ-UBND ngày 11/01/2016 của UBND tỉnh Lạng Sơn phê duyệt PA trợ giá cước xe buýt năm 2016; Mức phê duyệt: 6.291.952.000  đồng.</t>
  </si>
  <si>
    <t>Quyết định số 2658/QĐ-UBND ngày 30/12/2016 của UBND tỉnh Lạng Sơn phê duyệt Phương án trợ giá cước xe buýt năm 2017; Mức phê duyệt: 6.551.000.000 đồng.</t>
  </si>
  <si>
    <t>Quyết định số 2427/QĐ-UBND ngày 16/12/2017 của UBND tỉnh Lạng Sơn phê duyệt Phương án trợ giá cước xe buýt năm 2018; Mức phê duyệt: 6.528.000.000 đồng.</t>
  </si>
  <si>
    <t>Quyết định số 49/QĐ-UBND ngày 09/01/2020 của UBND tỉnh Lạng Sơn phê duyệt Phương án trợ giá cước xe buýt năm 2020; Mức phê duyệt: 4.984.000.000  đồng. (Quyết toán giảm kinh phi 298.660.000 đồng do ko thực hiện đủ số chuyến)</t>
  </si>
  <si>
    <t>Căn cứ quyết định số 229/QĐ-UBND ngày 29/01/2022 của UBND tỉnh Lạng Sơn về việc Quy định phê  duyệt mức trợ giá xe buýt nội tỉnh năm 2022 cho Công ty Cổ phần Non Nước; Mức phê duyệt: 4.512.000.000 đồng. (Chênh lệch do số chuyến thực hiện không đủ)</t>
  </si>
  <si>
    <t>Quyết định số 225/QĐ-UBND ngày 17/02/2023 của UBND tỉnh Lạng Sơn về việc Quyết định phê duyệt mức trợ giá xe buýt nội tỉnh năm 2023 cho Công ty Cổ phần Non Nước; Mức trợ giá phê duyệt: 4.788.491.000 đồng.</t>
  </si>
  <si>
    <t xml:space="preserve"> Tổng chi 
phí theo PA</t>
  </si>
  <si>
    <t>BIỂU THEO DÕI CÁC QUYẾT ĐỊNH TRỢ GIÁ VÀ SỐ TIỀN TRỢ GIÁ XE BUÝT HẰNG NĂM</t>
  </si>
  <si>
    <t>GIÁ VÉ CÁC TUYẾN XE BUÝT NỘI TỈNH:</t>
  </si>
  <si>
    <t>MAI PHA - NA SẦM VÀ  BẾN XE PHÍA BẮC - NA DƯƠNG</t>
  </si>
  <si>
    <t>Chỉ tiêu</t>
  </si>
  <si>
    <t>Đơn vị tính</t>
  </si>
  <si>
    <t>Giá vé</t>
  </si>
  <si>
    <t>I</t>
  </si>
  <si>
    <t>Tuyến Mai Pha - Na Sầm</t>
  </si>
  <si>
    <t>A</t>
  </si>
  <si>
    <t> 1</t>
  </si>
  <si>
    <t> 2</t>
  </si>
  <si>
    <t xml:space="preserve">Mai Pha - Đồng Đăng </t>
  </si>
  <si>
    <t> 3</t>
  </si>
  <si>
    <t>Đồng Đăng - Na Sầm</t>
  </si>
  <si>
    <t>Nội thành phố Lạng Sơn</t>
  </si>
  <si>
    <t>Từ các điểm đón xe buýt nội thành phố đi Na Sầm giá vé đồng hạng bằng với giá vé từ Mai Pha đi Na Sầm và ngược lại</t>
  </si>
  <si>
    <t>Từ các điểm đón xe buýt nội thành phố đi Đồng Đăng  giá vé đồng hạng bằng với giá vé từ Mai Pha đi Đồng Đăng và ngược lại</t>
  </si>
  <si>
    <t>B</t>
  </si>
  <si>
    <t>Vé tháng</t>
  </si>
  <si>
    <t>đồng/vé/tháng</t>
  </si>
  <si>
    <t>II</t>
  </si>
  <si>
    <t>Tuyến Bến xe phía Bắc - Na Dương</t>
  </si>
  <si>
    <t>Bến xe phía Bắc - Na Dương</t>
  </si>
  <si>
    <t>Bến xe phía Bắc - Lộc Bình</t>
  </si>
  <si>
    <t>Bến xe phía Bắc - Bản Ngà</t>
  </si>
  <si>
    <t>Bản Ngà - Lộc Bình</t>
  </si>
  <si>
    <t>Bản Ngà - Na Dương</t>
  </si>
  <si>
    <t>Lộc Bình - Na Dương</t>
  </si>
  <si>
    <t>đồng/vé/lượt</t>
  </si>
  <si>
    <t>Vé lượt</t>
  </si>
  <si>
    <t xml:space="preserve">DANH MỤC CÁC TUYẾN QUỐC LỘ HOẠT ĐỘNG VẬN TẢI HÀNH KHÁCH CÔNG CỘNG </t>
  </si>
  <si>
    <t>BẰNG XE BUÝT TRÊN ĐỊA BÀN TỈNH</t>
  </si>
  <si>
    <t>Tên đường</t>
  </si>
  <si>
    <t>Điểm đầu</t>
  </si>
  <si>
    <t>Điểm cuối</t>
  </si>
  <si>
    <t>Hiện trạng</t>
  </si>
  <si>
    <t>Quy hoạch đến năm 2030</t>
  </si>
  <si>
    <t>Định hướng đến 2050</t>
  </si>
  <si>
    <t>Tuyến xe buýt</t>
  </si>
  <si>
    <t>Chiều dài (km)</t>
  </si>
  <si>
    <t>Cấp kỹ thuật</t>
  </si>
  <si>
    <t>Quốc lộ 1</t>
  </si>
  <si>
    <t>Cửa khẩu Hữu Nghị, huyện Cao Lộc</t>
  </si>
  <si>
    <t>Xã Minh Sơn, huyện Hữu Lũng, giáp tỉnh Bắc Giang</t>
  </si>
  <si>
    <t>cấp III, 2-4 làn</t>
  </si>
  <si>
    <t>cấp III, 2- 4 làn</t>
  </si>
  <si>
    <t>Mai Pha – Na Sầm; BX Phía Bắc – Na Dương; Mai Pha – Thất Khê</t>
  </si>
  <si>
    <t>Quốc lộ 1B</t>
  </si>
  <si>
    <t>TT. Đồng Đăng, huyện Cao Lộc (giao QL.1)</t>
  </si>
  <si>
    <t>Xã Vũ Lễ, huyện Bắc Sơn, giáp tỉnh Thái Nguyên</t>
  </si>
  <si>
    <t>cấp IV</t>
  </si>
  <si>
    <t>cấp III-IV, 2 làn</t>
  </si>
  <si>
    <t>TP. Lạng Sơn – Bắc Sơn</t>
  </si>
  <si>
    <t>Quốc lộ 4A</t>
  </si>
  <si>
    <t>TT. Đồng Đăng (giao QL.1B)</t>
  </si>
  <si>
    <t>Xã Chí Minh, huyện Tràng Định, giáp tỉnh Cao Bằng</t>
  </si>
  <si>
    <t>cấp III-IV</t>
  </si>
  <si>
    <t>cấp III-IV, 2- 4 làn</t>
  </si>
  <si>
    <t>Mai Pha – Na Sầm; Mai Pha – Thất Khê</t>
  </si>
  <si>
    <t>Quốc lộ 4B</t>
  </si>
  <si>
    <t>TP. Lạng Sơn</t>
  </si>
  <si>
    <t>Xã Bắc Lãng, huyện Đình Lập</t>
  </si>
  <si>
    <t>cấp IV; III</t>
  </si>
  <si>
    <t>BX Phía Bắc – Na Dương; BX Phía Bắc – Đình Lập</t>
  </si>
  <si>
    <t>Phụ lục 6</t>
  </si>
  <si>
    <t>Phụ lục 5</t>
  </si>
  <si>
    <t>Năm 2020</t>
  </si>
  <si>
    <t>Năm 2021</t>
  </si>
  <si>
    <t>Năm 2022</t>
  </si>
  <si>
    <t>Năm 2023</t>
  </si>
  <si>
    <t>Năm 2024</t>
  </si>
  <si>
    <t>Năm 2025</t>
  </si>
  <si>
    <t xml:space="preserve">Năm </t>
  </si>
  <si>
    <t>Số chuyến thực hiện</t>
  </si>
  <si>
    <t>Số trợ giá thực hiện</t>
  </si>
  <si>
    <t>Doanh thu thực hiện</t>
  </si>
  <si>
    <t>Chi phí thực hiện</t>
  </si>
  <si>
    <t>Số tiền lỗ thực tế</t>
  </si>
  <si>
    <t>Tỷ lệ lỗ/chi phí (%)</t>
  </si>
  <si>
    <t>Mức trợ giá so với năm cũ (%)</t>
  </si>
  <si>
    <t>Trợ giá bù lỗ còn dư</t>
  </si>
  <si>
    <t>Năm X</t>
  </si>
  <si>
    <t>Tuyến BX Phía Bắc - Na Dương</t>
  </si>
  <si>
    <t>Mức trợ giá
(đồng/
chuyến)</t>
  </si>
  <si>
    <t>Phụ lục 7</t>
  </si>
  <si>
    <t>BIỂU TÍNH PHƯƠNG ÁN TRỢ GIÁ ĐỐI VỚI TUYẾN XE BUÝT ĐANG HOẠT ĐỘNG</t>
  </si>
  <si>
    <t>(Kèm theo Báo cáo số 283/BC-SXD ngày 20/5/2025 của Sở Xây dựng)</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</si>
</sst>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_(* #,##0_);_(* \(#,##0\);_(* &quot;-&quot;??_);_(@_)"/>
    <numFmt numFmtId="165" formatCode="_(* #,##0.0_);_(* \(#,##0.0\);_(* &quot;-&quot;??_);_(@_)"/>
    <numFmt numFmtId="166" formatCode="_(* #.##0.00_);_(* \(#.##0.00\);_(* &quot;-&quot;??_);_(@_)"/>
  </numFmts>
  <fonts count="28" x14ac:knownFonts="1">
    <font>
      <sz val="12"/>
      <color theme="1"/>
      <name val="Calibri"/>
      <family val="2"/>
      <scheme val="minor"/>
    </font>
    <font>
      <sz val="12"/>
      <color theme="1"/>
      <name val="Calibri"/>
      <family val="2"/>
      <scheme val="minor"/>
    </font>
    <font>
      <b/>
      <sz val="12"/>
      <color theme="1"/>
      <name val="Times New Roman"/>
      <family val="1"/>
    </font>
    <font>
      <sz val="12"/>
      <color theme="1"/>
      <name val="Times New Roman"/>
      <family val="1"/>
    </font>
    <font>
      <sz val="12"/>
      <name val="Times New Roman"/>
      <family val="1"/>
    </font>
    <font>
      <b/>
      <sz val="13"/>
      <color theme="1"/>
      <name val="Times New Roman"/>
      <family val="1"/>
    </font>
    <font>
      <sz val="13"/>
      <color theme="1"/>
      <name val="Times New Roman"/>
      <family val="1"/>
    </font>
    <font>
      <b/>
      <sz val="14"/>
      <color theme="1"/>
      <name val="Times New Roman"/>
      <family val="1"/>
    </font>
    <font>
      <i/>
      <sz val="12"/>
      <color theme="1"/>
      <name val="Times New Roman"/>
      <family val="1"/>
    </font>
    <font>
      <sz val="11"/>
      <name val="Times New Roman"/>
      <family val="1"/>
    </font>
    <font>
      <i/>
      <sz val="12"/>
      <name val="Times New Roman"/>
      <family val="1"/>
    </font>
    <font>
      <b/>
      <sz val="12"/>
      <name val="Times New Roman"/>
      <family val="1"/>
    </font>
    <font>
      <b/>
      <sz val="8"/>
      <name val="Times New Roman"/>
      <family val="1"/>
    </font>
    <font>
      <b/>
      <sz val="10"/>
      <name val="Times New Roman"/>
      <family val="1"/>
    </font>
    <font>
      <sz val="10"/>
      <name val="Times New Roman"/>
      <family val="1"/>
    </font>
    <font>
      <sz val="12"/>
      <color rgb="FFFF0000"/>
      <name val="Times New Roman"/>
      <family val="1"/>
    </font>
    <font>
      <i/>
      <sz val="14"/>
      <color theme="1"/>
      <name val="Times New Roman"/>
      <family val="1"/>
    </font>
    <font>
      <b/>
      <sz val="14"/>
      <color rgb="FF222222"/>
      <name val="Times New Roman"/>
      <family val="1"/>
    </font>
    <font>
      <sz val="12"/>
      <color rgb="FF000000"/>
      <name val="Times New Roman"/>
      <family val="1"/>
    </font>
    <font>
      <b/>
      <sz val="13"/>
      <name val="Times New Roman"/>
      <family val="1"/>
    </font>
    <font>
      <sz val="13"/>
      <name val="Times New Roman"/>
      <family val="1"/>
    </font>
    <font>
      <b/>
      <i/>
      <sz val="13"/>
      <name val="Times New Roman"/>
      <family val="1"/>
    </font>
    <font>
      <sz val="2"/>
      <name val="Times New Roman"/>
      <family val="1"/>
    </font>
    <font>
      <b/>
      <sz val="14"/>
      <name val="Times New Roman"/>
      <family val="1"/>
    </font>
    <font>
      <sz val="12"/>
      <name val="Calibri"/>
      <family val="2"/>
      <scheme val="minor"/>
    </font>
    <font>
      <sz val="14"/>
      <name val="Times New Roman"/>
      <family val="1"/>
    </font>
    <font>
      <b/>
      <sz val="10"/>
      <color theme="1"/>
      <name val="Times New Roman"/>
      <family val="1"/>
    </font>
    <font>
      <sz val="10"/>
      <color theme="1"/>
      <name val="Times New Roman"/>
      <family val="1"/>
    </font>
  </fonts>
  <fills count="8">
    <fill>
      <patternFill patternType="none"/>
    </fill>
    <fill>
      <patternFill patternType="gray125"/>
    </fill>
    <fill>
      <patternFill patternType="solid">
        <fgColor rgb="FFFFFF00"/>
        <bgColor indexed="64"/>
      </patternFill>
    </fill>
    <fill>
      <patternFill patternType="solid">
        <fgColor rgb="FFCCFFFF"/>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0"/>
        <bgColor indexed="64"/>
      </patternFill>
    </fill>
    <fill>
      <patternFill patternType="solid">
        <fgColor theme="7" tint="0.39997558519241921"/>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style="thin">
        <color indexed="64"/>
      </right>
      <top/>
      <bottom/>
      <diagonal/>
    </border>
    <border>
      <left/>
      <right/>
      <top/>
      <bottom style="thin">
        <color indexed="64"/>
      </bottom>
      <diagonal/>
    </border>
    <border>
      <left style="thin">
        <color indexed="64"/>
      </left>
      <right style="thin">
        <color indexed="64"/>
      </right>
      <top style="hair">
        <color indexed="64"/>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style="thin">
        <color indexed="64"/>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208">
    <xf numFmtId="0" fontId="0" fillId="0" borderId="0" xfId="0"/>
    <xf numFmtId="0" fontId="3" fillId="0" borderId="0" xfId="0" applyFont="1"/>
    <xf numFmtId="0" fontId="2" fillId="0" borderId="1" xfId="0" applyFont="1" applyBorder="1" applyAlignment="1">
      <alignment horizontal="center"/>
    </xf>
    <xf numFmtId="0" fontId="2" fillId="0" borderId="1" xfId="0" applyFont="1" applyBorder="1"/>
    <xf numFmtId="164" fontId="2" fillId="0" borderId="1" xfId="1" applyNumberFormat="1" applyFont="1" applyBorder="1" applyAlignment="1">
      <alignment wrapText="1"/>
    </xf>
    <xf numFmtId="165" fontId="2" fillId="0" borderId="1" xfId="1" applyNumberFormat="1" applyFont="1" applyBorder="1" applyAlignment="1">
      <alignment wrapText="1"/>
    </xf>
    <xf numFmtId="0" fontId="2" fillId="0" borderId="1" xfId="0" applyFont="1" applyBorder="1" applyAlignment="1">
      <alignment horizontal="center" vertical="top"/>
    </xf>
    <xf numFmtId="165" fontId="2" fillId="0" borderId="1" xfId="1" applyNumberFormat="1" applyFont="1" applyBorder="1" applyAlignment="1">
      <alignment horizontal="center" vertical="top" wrapText="1"/>
    </xf>
    <xf numFmtId="164" fontId="2" fillId="0" borderId="1" xfId="1" quotePrefix="1" applyNumberFormat="1" applyFont="1" applyBorder="1" applyAlignment="1">
      <alignment horizontal="center" vertical="top" wrapText="1"/>
    </xf>
    <xf numFmtId="0" fontId="3" fillId="0" borderId="1" xfId="0" applyFont="1" applyBorder="1"/>
    <xf numFmtId="164" fontId="3" fillId="0" borderId="1" xfId="1" applyNumberFormat="1" applyFont="1" applyBorder="1"/>
    <xf numFmtId="0" fontId="3" fillId="0" borderId="4" xfId="0" applyFont="1" applyBorder="1"/>
    <xf numFmtId="164" fontId="3" fillId="0" borderId="4" xfId="1" applyNumberFormat="1" applyFont="1" applyBorder="1"/>
    <xf numFmtId="0" fontId="3" fillId="0" borderId="5" xfId="0" applyFont="1" applyBorder="1"/>
    <xf numFmtId="164" fontId="3" fillId="0" borderId="5" xfId="1" applyNumberFormat="1" applyFont="1" applyBorder="1"/>
    <xf numFmtId="0" fontId="3" fillId="0" borderId="6" xfId="0" applyFont="1" applyBorder="1"/>
    <xf numFmtId="164" fontId="3" fillId="0" borderId="6" xfId="1" applyNumberFormat="1" applyFont="1" applyBorder="1"/>
    <xf numFmtId="164" fontId="3" fillId="0" borderId="7" xfId="1" applyNumberFormat="1" applyFont="1" applyBorder="1"/>
    <xf numFmtId="0" fontId="3" fillId="0" borderId="1" xfId="0" applyFont="1" applyBorder="1" applyAlignment="1">
      <alignment horizontal="center"/>
    </xf>
    <xf numFmtId="0" fontId="3" fillId="0" borderId="4" xfId="0" applyFont="1" applyBorder="1" applyAlignment="1">
      <alignment horizontal="center"/>
    </xf>
    <xf numFmtId="0" fontId="3" fillId="0" borderId="5" xfId="0" applyFont="1" applyBorder="1" applyAlignment="1">
      <alignment horizontal="center"/>
    </xf>
    <xf numFmtId="0" fontId="3" fillId="0" borderId="6" xfId="0" applyFont="1" applyBorder="1" applyAlignment="1">
      <alignment horizontal="center"/>
    </xf>
    <xf numFmtId="0" fontId="3" fillId="0" borderId="7" xfId="0" applyFont="1" applyBorder="1" applyAlignment="1">
      <alignment horizontal="center"/>
    </xf>
    <xf numFmtId="164" fontId="2" fillId="0" borderId="1" xfId="1" applyNumberFormat="1" applyFont="1" applyBorder="1"/>
    <xf numFmtId="0" fontId="3" fillId="0" borderId="0" xfId="0" applyFont="1" applyAlignment="1">
      <alignment wrapText="1"/>
    </xf>
    <xf numFmtId="164" fontId="3" fillId="0" borderId="0" xfId="1" applyNumberFormat="1" applyFont="1" applyAlignment="1">
      <alignment wrapText="1"/>
    </xf>
    <xf numFmtId="164" fontId="3" fillId="0" borderId="0" xfId="0" applyNumberFormat="1" applyFont="1"/>
    <xf numFmtId="164" fontId="2" fillId="0" borderId="1" xfId="1" applyNumberFormat="1" applyFont="1" applyBorder="1" applyAlignment="1">
      <alignment horizontal="center" wrapText="1"/>
    </xf>
    <xf numFmtId="164" fontId="2" fillId="0" borderId="4" xfId="0" applyNumberFormat="1" applyFont="1" applyBorder="1"/>
    <xf numFmtId="164" fontId="2" fillId="0" borderId="5" xfId="0" applyNumberFormat="1" applyFont="1" applyBorder="1"/>
    <xf numFmtId="0" fontId="2" fillId="0" borderId="5" xfId="0" applyFont="1" applyBorder="1"/>
    <xf numFmtId="164" fontId="4" fillId="0" borderId="5" xfId="1" applyNumberFormat="1" applyFont="1" applyBorder="1"/>
    <xf numFmtId="164" fontId="9" fillId="0" borderId="5" xfId="1" applyNumberFormat="1" applyFont="1" applyBorder="1"/>
    <xf numFmtId="164" fontId="3" fillId="0" borderId="0" xfId="1" applyNumberFormat="1" applyFont="1"/>
    <xf numFmtId="0" fontId="4" fillId="0" borderId="0" xfId="0" applyFont="1"/>
    <xf numFmtId="0" fontId="11" fillId="0" borderId="8" xfId="0" applyFont="1" applyBorder="1"/>
    <xf numFmtId="0" fontId="12" fillId="0" borderId="8" xfId="0" applyFont="1" applyBorder="1"/>
    <xf numFmtId="0" fontId="13" fillId="0" borderId="10" xfId="0" applyFont="1" applyBorder="1" applyAlignment="1">
      <alignment horizontal="center"/>
    </xf>
    <xf numFmtId="0" fontId="13" fillId="0" borderId="10" xfId="0" applyFont="1" applyBorder="1"/>
    <xf numFmtId="0" fontId="12" fillId="0" borderId="10" xfId="0" applyFont="1" applyBorder="1" applyAlignment="1">
      <alignment horizontal="center"/>
    </xf>
    <xf numFmtId="0" fontId="13" fillId="0" borderId="2" xfId="0" applyFont="1" applyBorder="1"/>
    <xf numFmtId="0" fontId="13" fillId="0" borderId="2" xfId="0" applyFont="1" applyBorder="1" applyAlignment="1">
      <alignment horizontal="center"/>
    </xf>
    <xf numFmtId="0" fontId="12" fillId="0" borderId="2" xfId="0" applyFont="1" applyBorder="1" applyAlignment="1">
      <alignment horizontal="center"/>
    </xf>
    <xf numFmtId="0" fontId="13" fillId="0" borderId="1" xfId="0" applyFont="1" applyBorder="1" applyAlignment="1">
      <alignment horizontal="center"/>
    </xf>
    <xf numFmtId="0" fontId="14" fillId="0" borderId="0" xfId="0" applyFont="1"/>
    <xf numFmtId="0" fontId="4" fillId="0" borderId="5" xfId="0" applyFont="1" applyBorder="1"/>
    <xf numFmtId="0" fontId="4" fillId="0" borderId="5" xfId="0" applyFont="1" applyBorder="1" applyAlignment="1">
      <alignment horizontal="center"/>
    </xf>
    <xf numFmtId="164" fontId="3" fillId="0" borderId="5" xfId="0" applyNumberFormat="1" applyFont="1" applyBorder="1"/>
    <xf numFmtId="3" fontId="4" fillId="0" borderId="5" xfId="0" applyNumberFormat="1" applyFont="1" applyBorder="1"/>
    <xf numFmtId="0" fontId="15" fillId="0" borderId="0" xfId="0" applyFont="1"/>
    <xf numFmtId="164" fontId="3" fillId="0" borderId="1" xfId="0" applyNumberFormat="1" applyFont="1" applyBorder="1"/>
    <xf numFmtId="164" fontId="2" fillId="0" borderId="1" xfId="1" applyNumberFormat="1" applyFont="1" applyFill="1" applyBorder="1" applyAlignment="1">
      <alignment horizontal="center" vertical="top" wrapText="1"/>
    </xf>
    <xf numFmtId="164" fontId="3" fillId="0" borderId="6" xfId="0" applyNumberFormat="1" applyFont="1" applyBorder="1"/>
    <xf numFmtId="0" fontId="4" fillId="0" borderId="1" xfId="0" applyFont="1" applyBorder="1"/>
    <xf numFmtId="164" fontId="2" fillId="0" borderId="1" xfId="1" applyNumberFormat="1" applyFont="1" applyFill="1" applyBorder="1" applyAlignment="1">
      <alignment horizontal="center" wrapText="1"/>
    </xf>
    <xf numFmtId="0" fontId="3" fillId="0" borderId="12" xfId="0" applyFont="1" applyBorder="1"/>
    <xf numFmtId="164" fontId="2" fillId="0" borderId="5" xfId="1" applyNumberFormat="1" applyFont="1" applyBorder="1" applyAlignment="1">
      <alignment horizontal="right"/>
    </xf>
    <xf numFmtId="164" fontId="2" fillId="0" borderId="5" xfId="1" applyNumberFormat="1" applyFont="1" applyBorder="1"/>
    <xf numFmtId="164" fontId="2" fillId="0" borderId="12" xfId="1" applyNumberFormat="1" applyFont="1" applyBorder="1"/>
    <xf numFmtId="164" fontId="3" fillId="0" borderId="0" xfId="1" applyNumberFormat="1" applyFont="1" applyAlignment="1">
      <alignment horizontal="center"/>
    </xf>
    <xf numFmtId="164" fontId="2" fillId="0" borderId="1" xfId="0" applyNumberFormat="1" applyFont="1" applyBorder="1"/>
    <xf numFmtId="164" fontId="2" fillId="2" borderId="1" xfId="0" applyNumberFormat="1" applyFont="1" applyFill="1" applyBorder="1"/>
    <xf numFmtId="0" fontId="2" fillId="0" borderId="1" xfId="0" applyFont="1" applyBorder="1" applyAlignment="1">
      <alignment horizontal="center" wrapText="1"/>
    </xf>
    <xf numFmtId="165" fontId="3" fillId="0" borderId="1" xfId="0" applyNumberFormat="1" applyFont="1" applyBorder="1"/>
    <xf numFmtId="0" fontId="3" fillId="0" borderId="8" xfId="0" applyFont="1" applyBorder="1"/>
    <xf numFmtId="165" fontId="3" fillId="0" borderId="4" xfId="0" applyNumberFormat="1" applyFont="1" applyBorder="1"/>
    <xf numFmtId="43" fontId="3" fillId="0" borderId="5" xfId="1" applyFont="1" applyBorder="1"/>
    <xf numFmtId="164" fontId="3" fillId="0" borderId="4" xfId="0" applyNumberFormat="1" applyFont="1" applyBorder="1"/>
    <xf numFmtId="165" fontId="3" fillId="0" borderId="5" xfId="0" applyNumberFormat="1" applyFont="1" applyBorder="1"/>
    <xf numFmtId="165" fontId="3" fillId="0" borderId="6" xfId="0" applyNumberFormat="1" applyFont="1" applyBorder="1"/>
    <xf numFmtId="164" fontId="3" fillId="0" borderId="7" xfId="0" applyNumberFormat="1" applyFont="1" applyBorder="1"/>
    <xf numFmtId="165" fontId="3" fillId="0" borderId="7" xfId="0" applyNumberFormat="1" applyFont="1" applyBorder="1"/>
    <xf numFmtId="0" fontId="3" fillId="0" borderId="7" xfId="0" applyFont="1" applyBorder="1"/>
    <xf numFmtId="166" fontId="3" fillId="0" borderId="0" xfId="0" applyNumberFormat="1" applyFont="1"/>
    <xf numFmtId="43" fontId="3" fillId="0" borderId="6" xfId="1" applyFont="1" applyBorder="1"/>
    <xf numFmtId="0" fontId="2" fillId="0" borderId="0" xfId="0" applyFont="1"/>
    <xf numFmtId="166" fontId="2" fillId="0" borderId="0" xfId="0" applyNumberFormat="1" applyFont="1"/>
    <xf numFmtId="0" fontId="3" fillId="0" borderId="0" xfId="0" applyFont="1" applyAlignment="1">
      <alignment horizontal="center"/>
    </xf>
    <xf numFmtId="165" fontId="3" fillId="0" borderId="0" xfId="0" applyNumberFormat="1" applyFont="1"/>
    <xf numFmtId="43" fontId="3" fillId="0" borderId="0" xfId="0" applyNumberFormat="1" applyFont="1"/>
    <xf numFmtId="0" fontId="4" fillId="0" borderId="0" xfId="0" applyFont="1" applyAlignment="1">
      <alignment horizontal="center"/>
    </xf>
    <xf numFmtId="164" fontId="15" fillId="0" borderId="5" xfId="1" applyNumberFormat="1" applyFont="1" applyBorder="1"/>
    <xf numFmtId="164" fontId="2" fillId="0" borderId="0" xfId="1" applyNumberFormat="1" applyFont="1"/>
    <xf numFmtId="164" fontId="15" fillId="0" borderId="0" xfId="1" applyNumberFormat="1" applyFont="1"/>
    <xf numFmtId="43" fontId="17" fillId="0" borderId="0" xfId="1" applyFont="1"/>
    <xf numFmtId="164" fontId="11" fillId="0" borderId="1" xfId="0" applyNumberFormat="1" applyFont="1" applyBorder="1"/>
    <xf numFmtId="164" fontId="11" fillId="0" borderId="3" xfId="0" applyNumberFormat="1" applyFont="1" applyBorder="1" applyAlignment="1">
      <alignment horizontal="center"/>
    </xf>
    <xf numFmtId="164" fontId="11" fillId="0" borderId="13" xfId="0" applyNumberFormat="1" applyFont="1" applyBorder="1" applyAlignment="1">
      <alignment horizontal="center"/>
    </xf>
    <xf numFmtId="164" fontId="4" fillId="0" borderId="0" xfId="1" applyNumberFormat="1" applyFont="1"/>
    <xf numFmtId="164" fontId="11" fillId="0" borderId="5" xfId="0" applyNumberFormat="1" applyFont="1" applyBorder="1"/>
    <xf numFmtId="164" fontId="11" fillId="0" borderId="5" xfId="1" applyNumberFormat="1" applyFont="1" applyBorder="1"/>
    <xf numFmtId="164" fontId="4" fillId="0" borderId="6" xfId="1" applyNumberFormat="1" applyFont="1" applyBorder="1"/>
    <xf numFmtId="164" fontId="11" fillId="0" borderId="12" xfId="1" applyNumberFormat="1" applyFont="1" applyBorder="1"/>
    <xf numFmtId="0" fontId="4" fillId="0" borderId="1" xfId="0" applyFont="1" applyBorder="1" applyAlignment="1">
      <alignment horizontal="center"/>
    </xf>
    <xf numFmtId="0" fontId="14" fillId="0" borderId="1" xfId="0" applyFont="1" applyBorder="1"/>
    <xf numFmtId="0" fontId="11" fillId="0" borderId="8" xfId="0" applyFont="1" applyBorder="1" applyAlignment="1">
      <alignment horizontal="center"/>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164" fontId="3" fillId="0" borderId="1" xfId="1" applyNumberFormat="1" applyFont="1" applyBorder="1" applyAlignment="1">
      <alignment horizontal="center" vertical="center"/>
    </xf>
    <xf numFmtId="0" fontId="2" fillId="0" borderId="1" xfId="0" applyFont="1" applyBorder="1" applyAlignment="1">
      <alignment horizontal="center" vertical="center"/>
    </xf>
    <xf numFmtId="164" fontId="2" fillId="0" borderId="1" xfId="1" applyNumberFormat="1" applyFont="1" applyBorder="1" applyAlignment="1">
      <alignment horizontal="center" vertical="center"/>
    </xf>
    <xf numFmtId="164" fontId="4" fillId="0" borderId="1" xfId="1" applyNumberFormat="1" applyFont="1" applyBorder="1" applyAlignment="1">
      <alignment horizontal="center" vertical="center"/>
    </xf>
    <xf numFmtId="164" fontId="6" fillId="0" borderId="1" xfId="1" applyNumberFormat="1" applyFont="1" applyBorder="1" applyAlignment="1">
      <alignment horizontal="center" vertical="center"/>
    </xf>
    <xf numFmtId="164" fontId="5" fillId="0" borderId="1" xfId="1" applyNumberFormat="1" applyFont="1" applyBorder="1" applyAlignment="1">
      <alignment horizontal="center" vertical="center"/>
    </xf>
    <xf numFmtId="164" fontId="3" fillId="0" borderId="1" xfId="0" applyNumberFormat="1" applyFont="1" applyBorder="1" applyAlignment="1">
      <alignment horizontal="center" vertical="center"/>
    </xf>
    <xf numFmtId="164" fontId="2" fillId="0" borderId="1" xfId="0" applyNumberFormat="1" applyFont="1" applyBorder="1" applyAlignment="1">
      <alignment horizontal="center" vertical="center"/>
    </xf>
    <xf numFmtId="0" fontId="14" fillId="0" borderId="0" xfId="0" applyFont="1" applyAlignment="1">
      <alignment vertical="center"/>
    </xf>
    <xf numFmtId="0" fontId="22" fillId="0" borderId="0" xfId="0" applyFont="1" applyAlignment="1">
      <alignment vertical="center"/>
    </xf>
    <xf numFmtId="0" fontId="19" fillId="3" borderId="1" xfId="0" applyFont="1" applyFill="1" applyBorder="1" applyAlignment="1">
      <alignment horizontal="center" vertical="center"/>
    </xf>
    <xf numFmtId="0" fontId="19" fillId="3" borderId="1" xfId="0" applyFont="1" applyFill="1" applyBorder="1" applyAlignment="1">
      <alignment horizontal="center" vertical="center" wrapText="1"/>
    </xf>
    <xf numFmtId="0" fontId="19" fillId="0" borderId="1" xfId="0" applyFont="1" applyBorder="1" applyAlignment="1">
      <alignment horizontal="center" vertical="center" wrapText="1"/>
    </xf>
    <xf numFmtId="0" fontId="19" fillId="0" borderId="1" xfId="0" applyFont="1" applyBorder="1" applyAlignment="1">
      <alignment vertical="center" wrapText="1"/>
    </xf>
    <xf numFmtId="0" fontId="20" fillId="0" borderId="1" xfId="0" applyFont="1" applyBorder="1" applyAlignment="1">
      <alignment horizontal="center" vertical="center"/>
    </xf>
    <xf numFmtId="0" fontId="20" fillId="0" borderId="1" xfId="0" applyFont="1" applyBorder="1" applyAlignment="1">
      <alignment horizontal="right" vertical="center"/>
    </xf>
    <xf numFmtId="0" fontId="21" fillId="0" borderId="1" xfId="0" applyFont="1" applyBorder="1" applyAlignment="1">
      <alignment horizontal="center" vertical="center"/>
    </xf>
    <xf numFmtId="0" fontId="21" fillId="0" borderId="1" xfId="0" applyFont="1" applyBorder="1" applyAlignment="1">
      <alignment vertical="center"/>
    </xf>
    <xf numFmtId="0" fontId="21" fillId="0" borderId="1" xfId="0" applyFont="1" applyBorder="1" applyAlignment="1">
      <alignment horizontal="right" vertical="center"/>
    </xf>
    <xf numFmtId="0" fontId="4" fillId="0" borderId="1" xfId="0" applyFont="1" applyBorder="1" applyAlignment="1">
      <alignment vertical="center"/>
    </xf>
    <xf numFmtId="3" fontId="4" fillId="0" borderId="1" xfId="0" applyNumberFormat="1" applyFont="1" applyBorder="1" applyAlignment="1">
      <alignment horizontal="right" vertical="center"/>
    </xf>
    <xf numFmtId="0" fontId="4" fillId="0" borderId="1" xfId="0" applyFont="1" applyBorder="1" applyAlignment="1">
      <alignment horizontal="center" vertical="center"/>
    </xf>
    <xf numFmtId="0" fontId="19" fillId="0" borderId="1" xfId="0" applyFont="1" applyBorder="1" applyAlignment="1">
      <alignment horizontal="center" vertical="center"/>
    </xf>
    <xf numFmtId="0" fontId="19" fillId="0" borderId="1" xfId="0" applyFont="1" applyBorder="1" applyAlignment="1">
      <alignment vertical="center"/>
    </xf>
    <xf numFmtId="0" fontId="20" fillId="0" borderId="1" xfId="0" applyFont="1" applyBorder="1" applyAlignment="1">
      <alignment vertical="center"/>
    </xf>
    <xf numFmtId="3" fontId="20" fillId="0" borderId="1" xfId="0" applyNumberFormat="1" applyFont="1" applyBorder="1" applyAlignment="1">
      <alignment horizontal="right" vertical="center"/>
    </xf>
    <xf numFmtId="0" fontId="24" fillId="0" borderId="0" xfId="0" applyFont="1"/>
    <xf numFmtId="0" fontId="25" fillId="0" borderId="0" xfId="0" applyFont="1" applyAlignment="1">
      <alignment horizontal="justify" vertical="center"/>
    </xf>
    <xf numFmtId="0" fontId="11" fillId="0" borderId="1" xfId="0" applyFont="1" applyBorder="1" applyAlignment="1">
      <alignment horizontal="center" vertical="center" wrapText="1"/>
    </xf>
    <xf numFmtId="0" fontId="4" fillId="0" borderId="1" xfId="0" applyFont="1" applyBorder="1" applyAlignment="1">
      <alignment horizontal="center" vertical="center" wrapText="1"/>
    </xf>
    <xf numFmtId="164" fontId="3" fillId="0" borderId="5" xfId="1" applyNumberFormat="1" applyFont="1" applyBorder="1" applyAlignment="1">
      <alignment horizontal="center" wrapText="1"/>
    </xf>
    <xf numFmtId="164" fontId="26" fillId="0" borderId="1" xfId="1" applyNumberFormat="1" applyFont="1" applyBorder="1"/>
    <xf numFmtId="0" fontId="27" fillId="0" borderId="0" xfId="0" applyFont="1"/>
    <xf numFmtId="164" fontId="27" fillId="0" borderId="0" xfId="1" applyNumberFormat="1" applyFont="1"/>
    <xf numFmtId="0" fontId="2" fillId="0" borderId="1" xfId="0" applyFont="1" applyBorder="1" applyAlignment="1">
      <alignment horizontal="center" vertical="center" wrapText="1"/>
    </xf>
    <xf numFmtId="0" fontId="3" fillId="0" borderId="0" xfId="0" applyFont="1" applyAlignment="1">
      <alignment vertical="center" wrapText="1"/>
    </xf>
    <xf numFmtId="0" fontId="3" fillId="0" borderId="1" xfId="0" applyFont="1" applyBorder="1" applyAlignment="1">
      <alignment vertical="center" wrapText="1"/>
    </xf>
    <xf numFmtId="3" fontId="3" fillId="0" borderId="1" xfId="0" applyNumberFormat="1" applyFont="1" applyBorder="1" applyAlignment="1">
      <alignment horizontal="center" vertical="center" wrapText="1"/>
    </xf>
    <xf numFmtId="3" fontId="3" fillId="0" borderId="1" xfId="0" applyNumberFormat="1" applyFont="1" applyBorder="1" applyAlignment="1">
      <alignment vertical="center" wrapText="1"/>
    </xf>
    <xf numFmtId="3" fontId="3" fillId="4" borderId="1" xfId="0" applyNumberFormat="1" applyFont="1" applyFill="1" applyBorder="1" applyAlignment="1">
      <alignment vertical="center" wrapText="1"/>
    </xf>
    <xf numFmtId="3" fontId="3" fillId="5" borderId="1" xfId="0" applyNumberFormat="1" applyFont="1" applyFill="1" applyBorder="1" applyAlignment="1">
      <alignment vertical="center" wrapText="1"/>
    </xf>
    <xf numFmtId="3" fontId="3" fillId="5" borderId="1" xfId="0" applyNumberFormat="1" applyFont="1" applyFill="1" applyBorder="1" applyAlignment="1">
      <alignment horizontal="right" vertical="center" wrapText="1"/>
    </xf>
    <xf numFmtId="0" fontId="2" fillId="0" borderId="0" xfId="0" applyFont="1" applyBorder="1" applyAlignment="1">
      <alignment horizontal="center" vertical="center" wrapText="1"/>
    </xf>
    <xf numFmtId="3" fontId="3" fillId="0" borderId="0" xfId="0" applyNumberFormat="1" applyFont="1" applyBorder="1" applyAlignment="1">
      <alignment horizontal="justify" vertical="center" wrapText="1"/>
    </xf>
    <xf numFmtId="9" fontId="3" fillId="0" borderId="1" xfId="2" applyFont="1" applyBorder="1" applyAlignment="1">
      <alignment vertical="center" wrapText="1"/>
    </xf>
    <xf numFmtId="0" fontId="3" fillId="6" borderId="0" xfId="0" applyFont="1" applyFill="1" applyAlignment="1">
      <alignment vertical="center" wrapText="1"/>
    </xf>
    <xf numFmtId="0" fontId="3" fillId="7" borderId="1" xfId="0" applyFont="1" applyFill="1" applyBorder="1" applyAlignment="1">
      <alignment vertical="center" wrapText="1"/>
    </xf>
    <xf numFmtId="3" fontId="3" fillId="7" borderId="1" xfId="0" applyNumberFormat="1" applyFont="1" applyFill="1" applyBorder="1" applyAlignment="1">
      <alignment horizontal="center" vertical="center" wrapText="1"/>
    </xf>
    <xf numFmtId="3" fontId="3" fillId="7" borderId="1" xfId="0" applyNumberFormat="1" applyFont="1" applyFill="1" applyBorder="1" applyAlignment="1">
      <alignment vertical="center" wrapText="1"/>
    </xf>
    <xf numFmtId="9" fontId="3" fillId="7" borderId="1" xfId="2" applyFont="1" applyFill="1" applyBorder="1" applyAlignment="1">
      <alignment vertical="center" wrapText="1"/>
    </xf>
    <xf numFmtId="3" fontId="3" fillId="7" borderId="1" xfId="0" applyNumberFormat="1" applyFont="1" applyFill="1" applyBorder="1" applyAlignment="1">
      <alignment horizontal="right" vertical="center" wrapText="1"/>
    </xf>
    <xf numFmtId="0" fontId="2" fillId="4" borderId="1" xfId="0" applyFont="1" applyFill="1" applyBorder="1" applyAlignment="1">
      <alignment horizontal="center" vertical="center" wrapText="1"/>
    </xf>
    <xf numFmtId="0" fontId="2" fillId="5" borderId="1" xfId="0" applyFont="1" applyFill="1" applyBorder="1" applyAlignment="1">
      <alignment horizontal="center" vertical="center" wrapText="1"/>
    </xf>
    <xf numFmtId="3" fontId="4" fillId="0" borderId="1" xfId="0" applyNumberFormat="1" applyFont="1" applyBorder="1" applyAlignment="1">
      <alignment vertical="center" wrapText="1"/>
    </xf>
    <xf numFmtId="0" fontId="2" fillId="0" borderId="1" xfId="0" applyFont="1" applyBorder="1" applyAlignment="1">
      <alignment horizontal="center"/>
    </xf>
    <xf numFmtId="0" fontId="8" fillId="0" borderId="0" xfId="0" applyFont="1" applyAlignment="1">
      <alignment horizontal="center"/>
    </xf>
    <xf numFmtId="0" fontId="2" fillId="0" borderId="0" xfId="0" applyFont="1" applyAlignment="1">
      <alignment horizontal="center"/>
    </xf>
    <xf numFmtId="0" fontId="2" fillId="0" borderId="0" xfId="0" applyFont="1" applyAlignment="1">
      <alignment horizontal="right"/>
    </xf>
    <xf numFmtId="0" fontId="7" fillId="0" borderId="0" xfId="0" applyFont="1" applyAlignment="1">
      <alignment horizontal="center"/>
    </xf>
    <xf numFmtId="0" fontId="3" fillId="0" borderId="8" xfId="0" applyFont="1" applyBorder="1" applyAlignment="1">
      <alignment horizontal="center" vertical="center"/>
    </xf>
    <xf numFmtId="0" fontId="3" fillId="0" borderId="10" xfId="0" applyFont="1" applyBorder="1" applyAlignment="1">
      <alignment horizontal="center" vertical="center"/>
    </xf>
    <xf numFmtId="0" fontId="3" fillId="0" borderId="2" xfId="0" applyFont="1" applyBorder="1" applyAlignment="1">
      <alignment horizontal="center" vertical="center"/>
    </xf>
    <xf numFmtId="164" fontId="3" fillId="0" borderId="8" xfId="1" applyNumberFormat="1" applyFont="1" applyBorder="1" applyAlignment="1">
      <alignment horizontal="center" vertical="center" wrapText="1"/>
    </xf>
    <xf numFmtId="164" fontId="3" fillId="0" borderId="10" xfId="1" applyNumberFormat="1" applyFont="1" applyBorder="1" applyAlignment="1">
      <alignment horizontal="center" vertical="center" wrapText="1"/>
    </xf>
    <xf numFmtId="164" fontId="3" fillId="0" borderId="2" xfId="1" applyNumberFormat="1" applyFont="1" applyBorder="1" applyAlignment="1">
      <alignment horizontal="center" vertical="center" wrapText="1"/>
    </xf>
    <xf numFmtId="0" fontId="3" fillId="0" borderId="8"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2"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16" xfId="0" applyFont="1" applyBorder="1" applyAlignment="1">
      <alignment horizontal="center" vertical="center" wrapText="1"/>
    </xf>
    <xf numFmtId="0" fontId="18" fillId="0" borderId="8" xfId="0" applyFont="1" applyBorder="1" applyAlignment="1">
      <alignment horizontal="center" vertical="center" wrapText="1"/>
    </xf>
    <xf numFmtId="0" fontId="18" fillId="0" borderId="10" xfId="0" applyFont="1" applyBorder="1" applyAlignment="1">
      <alignment horizontal="center" vertical="center" wrapText="1"/>
    </xf>
    <xf numFmtId="0" fontId="18" fillId="0" borderId="2" xfId="0" applyFont="1" applyBorder="1" applyAlignment="1">
      <alignment horizontal="center" vertical="center" wrapText="1"/>
    </xf>
    <xf numFmtId="0" fontId="11" fillId="0" borderId="9" xfId="0" applyFont="1" applyBorder="1" applyAlignment="1">
      <alignment horizontal="center"/>
    </xf>
    <xf numFmtId="0" fontId="11" fillId="0" borderId="0" xfId="0" applyFont="1" applyAlignment="1">
      <alignment horizontal="center" wrapText="1"/>
    </xf>
    <xf numFmtId="0" fontId="11" fillId="0" borderId="0" xfId="0" applyFont="1" applyAlignment="1">
      <alignment horizontal="center"/>
    </xf>
    <xf numFmtId="0" fontId="13" fillId="0" borderId="3" xfId="0" applyFont="1" applyBorder="1" applyAlignment="1">
      <alignment horizontal="center"/>
    </xf>
    <xf numFmtId="0" fontId="13" fillId="0" borderId="13" xfId="0" applyFont="1" applyBorder="1" applyAlignment="1">
      <alignment horizontal="center"/>
    </xf>
    <xf numFmtId="0" fontId="11" fillId="0" borderId="3" xfId="0" applyFont="1" applyBorder="1" applyAlignment="1">
      <alignment horizontal="center"/>
    </xf>
    <xf numFmtId="0" fontId="11" fillId="0" borderId="13" xfId="0" applyFont="1" applyBorder="1" applyAlignment="1">
      <alignment horizontal="center"/>
    </xf>
    <xf numFmtId="164" fontId="11" fillId="0" borderId="3" xfId="0" applyNumberFormat="1" applyFont="1" applyBorder="1" applyAlignment="1">
      <alignment horizontal="center"/>
    </xf>
    <xf numFmtId="164" fontId="11" fillId="0" borderId="13" xfId="0" applyNumberFormat="1" applyFont="1" applyBorder="1" applyAlignment="1">
      <alignment horizontal="center"/>
    </xf>
    <xf numFmtId="0" fontId="16" fillId="0" borderId="11" xfId="0" applyFont="1" applyBorder="1" applyAlignment="1">
      <alignment horizontal="center"/>
    </xf>
    <xf numFmtId="0" fontId="3" fillId="0" borderId="11" xfId="0" applyFont="1" applyBorder="1" applyAlignment="1">
      <alignment horizontal="center"/>
    </xf>
    <xf numFmtId="0" fontId="26" fillId="0" borderId="3" xfId="0" applyFont="1" applyBorder="1" applyAlignment="1">
      <alignment horizontal="center"/>
    </xf>
    <xf numFmtId="0" fontId="26" fillId="0" borderId="13" xfId="0" applyFont="1" applyBorder="1" applyAlignment="1">
      <alignment horizontal="center"/>
    </xf>
    <xf numFmtId="0" fontId="11" fillId="0" borderId="0" xfId="0" applyFont="1" applyAlignment="1">
      <alignment horizontal="right"/>
    </xf>
    <xf numFmtId="0" fontId="10" fillId="0" borderId="11" xfId="0" applyFont="1" applyBorder="1" applyAlignment="1">
      <alignment horizontal="center"/>
    </xf>
    <xf numFmtId="0" fontId="4" fillId="0" borderId="11" xfId="0" applyFont="1" applyBorder="1" applyAlignment="1">
      <alignment horizontal="center"/>
    </xf>
    <xf numFmtId="0" fontId="11" fillId="0" borderId="8" xfId="0" applyFont="1" applyBorder="1" applyAlignment="1">
      <alignment horizontal="center" vertical="center" wrapText="1"/>
    </xf>
    <xf numFmtId="0" fontId="11" fillId="0" borderId="10" xfId="0" applyFont="1" applyBorder="1" applyAlignment="1">
      <alignment horizontal="center" vertical="center" wrapText="1"/>
    </xf>
    <xf numFmtId="0" fontId="11" fillId="0" borderId="2" xfId="0" applyFont="1" applyBorder="1" applyAlignment="1">
      <alignment horizontal="center" vertical="center" wrapText="1"/>
    </xf>
    <xf numFmtId="0" fontId="13" fillId="0" borderId="8" xfId="0" applyFont="1" applyBorder="1" applyAlignment="1">
      <alignment horizontal="center" vertical="center"/>
    </xf>
    <xf numFmtId="0" fontId="13" fillId="0" borderId="10" xfId="0" applyFont="1" applyBorder="1" applyAlignment="1">
      <alignment horizontal="center" vertical="center"/>
    </xf>
    <xf numFmtId="0" fontId="13" fillId="0" borderId="2" xfId="0" applyFont="1" applyBorder="1" applyAlignment="1">
      <alignment horizontal="center" vertical="center"/>
    </xf>
    <xf numFmtId="0" fontId="10" fillId="0" borderId="0" xfId="0" applyFont="1" applyAlignment="1">
      <alignment horizontal="center"/>
    </xf>
    <xf numFmtId="0" fontId="20" fillId="0" borderId="1" xfId="0" applyFont="1" applyBorder="1" applyAlignment="1">
      <alignment horizontal="center" vertical="center"/>
    </xf>
    <xf numFmtId="0" fontId="20" fillId="0" borderId="1" xfId="0" applyFont="1" applyBorder="1" applyAlignment="1">
      <alignment horizontal="justify" vertical="center"/>
    </xf>
    <xf numFmtId="3" fontId="20" fillId="0" borderId="1" xfId="0" applyNumberFormat="1" applyFont="1" applyBorder="1" applyAlignment="1">
      <alignment horizontal="right" vertical="center"/>
    </xf>
    <xf numFmtId="0" fontId="11" fillId="0" borderId="0" xfId="0" applyFont="1" applyAlignment="1">
      <alignment horizontal="right" vertical="center"/>
    </xf>
    <xf numFmtId="0" fontId="20" fillId="0" borderId="0" xfId="0" applyFont="1" applyAlignment="1">
      <alignment horizontal="center" vertical="center"/>
    </xf>
    <xf numFmtId="0" fontId="10" fillId="0" borderId="0" xfId="0" applyFont="1" applyAlignment="1">
      <alignment horizontal="center" vertical="center"/>
    </xf>
    <xf numFmtId="0" fontId="11" fillId="0" borderId="1" xfId="0" applyFont="1" applyBorder="1" applyAlignment="1">
      <alignment horizontal="center" vertical="center" wrapText="1"/>
    </xf>
    <xf numFmtId="0" fontId="23" fillId="0" borderId="0" xfId="0" applyFont="1" applyAlignment="1">
      <alignment horizontal="center" vertical="center"/>
    </xf>
    <xf numFmtId="0" fontId="2" fillId="0" borderId="0" xfId="0" applyFont="1" applyAlignment="1">
      <alignment horizontal="center" vertical="center" wrapText="1"/>
    </xf>
    <xf numFmtId="0" fontId="2" fillId="0" borderId="1" xfId="0" applyFont="1" applyBorder="1" applyAlignment="1">
      <alignment horizontal="center" vertical="center" wrapText="1"/>
    </xf>
    <xf numFmtId="0" fontId="2" fillId="2" borderId="3" xfId="0" applyFont="1" applyFill="1" applyBorder="1" applyAlignment="1">
      <alignment horizontal="center" vertical="center" wrapText="1"/>
    </xf>
    <xf numFmtId="0" fontId="2" fillId="2" borderId="17" xfId="0" applyFont="1" applyFill="1" applyBorder="1" applyAlignment="1">
      <alignment horizontal="center" vertical="center" wrapText="1"/>
    </xf>
    <xf numFmtId="0" fontId="2" fillId="2" borderId="13" xfId="0" applyFont="1" applyFill="1" applyBorder="1" applyAlignment="1">
      <alignment horizontal="center" vertical="center" wrapText="1"/>
    </xf>
  </cellXfs>
  <cellStyles count="3">
    <cellStyle name="Comma" xfId="1" builtinId="3"/>
    <cellStyle name="Normal" xfId="0" builtinId="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dmin/Documents/Zalo%20Received%20Files/TH%20h&#224;nh%20kh&#225;ch%202022-20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row r="6">
          <cell r="D6">
            <v>865</v>
          </cell>
        </row>
        <row r="8">
          <cell r="C8">
            <v>192364</v>
          </cell>
          <cell r="D8">
            <v>1549</v>
          </cell>
        </row>
      </sheetData>
      <sheetData sheetId="1"/>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9"/>
  <sheetViews>
    <sheetView zoomScale="85" zoomScaleNormal="85" workbookViewId="0">
      <selection activeCell="A3" sqref="A3:E3"/>
    </sheetView>
  </sheetViews>
  <sheetFormatPr defaultColWidth="9" defaultRowHeight="15.75" x14ac:dyDescent="0.25"/>
  <cols>
    <col min="1" max="1" width="4.5" style="1" bestFit="1" customWidth="1"/>
    <col min="2" max="2" width="5.75" style="1" bestFit="1" customWidth="1"/>
    <col min="3" max="3" width="17.5" style="1" customWidth="1"/>
    <col min="4" max="4" width="19" style="1" customWidth="1"/>
    <col min="5" max="5" width="80.75" style="1" customWidth="1"/>
    <col min="6" max="16384" width="9" style="1"/>
  </cols>
  <sheetData>
    <row r="1" spans="1:12" x14ac:dyDescent="0.25">
      <c r="A1" s="155" t="s">
        <v>61</v>
      </c>
      <c r="B1" s="155"/>
      <c r="C1" s="155"/>
      <c r="D1" s="155"/>
      <c r="E1" s="155"/>
    </row>
    <row r="2" spans="1:12" ht="25.5" customHeight="1" x14ac:dyDescent="0.3">
      <c r="A2" s="156" t="s">
        <v>93</v>
      </c>
      <c r="B2" s="156"/>
      <c r="C2" s="156"/>
      <c r="D2" s="156"/>
      <c r="E2" s="156"/>
    </row>
    <row r="3" spans="1:12" ht="18.75" customHeight="1" x14ac:dyDescent="0.25">
      <c r="A3" s="153" t="s">
        <v>179</v>
      </c>
      <c r="B3" s="154"/>
      <c r="C3" s="154"/>
      <c r="D3" s="154"/>
      <c r="E3" s="154"/>
    </row>
    <row r="4" spans="1:12" ht="6.75" customHeight="1" x14ac:dyDescent="0.25">
      <c r="A4" s="153"/>
      <c r="B4" s="154"/>
      <c r="C4" s="154"/>
      <c r="D4" s="154"/>
      <c r="E4" s="154"/>
    </row>
    <row r="5" spans="1:12" ht="42" customHeight="1" x14ac:dyDescent="0.25">
      <c r="A5" s="3" t="s">
        <v>8</v>
      </c>
      <c r="B5" s="2" t="s">
        <v>0</v>
      </c>
      <c r="C5" s="2" t="s">
        <v>1</v>
      </c>
      <c r="D5" s="2" t="s">
        <v>6</v>
      </c>
      <c r="E5" s="2" t="s">
        <v>7</v>
      </c>
    </row>
    <row r="6" spans="1:12" ht="71.25" customHeight="1" x14ac:dyDescent="0.25">
      <c r="A6" s="96">
        <v>1</v>
      </c>
      <c r="B6" s="96">
        <v>2009</v>
      </c>
      <c r="C6" s="97" t="s">
        <v>5</v>
      </c>
      <c r="D6" s="98">
        <v>800000000</v>
      </c>
      <c r="E6" s="97" t="s">
        <v>54</v>
      </c>
      <c r="F6" s="24"/>
      <c r="G6" s="24"/>
      <c r="H6" s="24"/>
      <c r="I6" s="24"/>
      <c r="J6" s="24"/>
      <c r="K6" s="24"/>
    </row>
    <row r="7" spans="1:12" ht="27" customHeight="1" x14ac:dyDescent="0.25">
      <c r="A7" s="157">
        <v>2</v>
      </c>
      <c r="B7" s="157">
        <v>2010</v>
      </c>
      <c r="C7" s="96" t="s">
        <v>2</v>
      </c>
      <c r="D7" s="98">
        <v>1113620000</v>
      </c>
      <c r="E7" s="160" t="s">
        <v>83</v>
      </c>
      <c r="F7" s="25"/>
      <c r="G7" s="25"/>
      <c r="H7" s="25"/>
      <c r="I7" s="25"/>
      <c r="J7" s="25"/>
      <c r="K7" s="25"/>
      <c r="L7" s="25"/>
    </row>
    <row r="8" spans="1:12" ht="27" customHeight="1" x14ac:dyDescent="0.25">
      <c r="A8" s="158"/>
      <c r="B8" s="158"/>
      <c r="C8" s="96" t="s">
        <v>3</v>
      </c>
      <c r="D8" s="98">
        <v>907380000</v>
      </c>
      <c r="E8" s="161"/>
    </row>
    <row r="9" spans="1:12" ht="27" customHeight="1" x14ac:dyDescent="0.25">
      <c r="A9" s="159"/>
      <c r="B9" s="159"/>
      <c r="C9" s="99" t="s">
        <v>14</v>
      </c>
      <c r="D9" s="100">
        <f>SUM(D7:D8)</f>
        <v>2021000000</v>
      </c>
      <c r="E9" s="162"/>
    </row>
    <row r="10" spans="1:12" ht="27" customHeight="1" x14ac:dyDescent="0.25">
      <c r="A10" s="157">
        <v>3</v>
      </c>
      <c r="B10" s="157">
        <v>2011</v>
      </c>
      <c r="C10" s="96" t="s">
        <v>2</v>
      </c>
      <c r="D10" s="98">
        <v>1819923000</v>
      </c>
      <c r="E10" s="163" t="s">
        <v>82</v>
      </c>
    </row>
    <row r="11" spans="1:12" ht="27" customHeight="1" x14ac:dyDescent="0.25">
      <c r="A11" s="158"/>
      <c r="B11" s="158"/>
      <c r="C11" s="96" t="s">
        <v>3</v>
      </c>
      <c r="D11" s="98">
        <v>1162499000</v>
      </c>
      <c r="E11" s="164"/>
    </row>
    <row r="12" spans="1:12" ht="27" customHeight="1" x14ac:dyDescent="0.25">
      <c r="A12" s="159"/>
      <c r="B12" s="159"/>
      <c r="C12" s="96"/>
      <c r="D12" s="100">
        <f>SUM(D10:D11)</f>
        <v>2982422000</v>
      </c>
      <c r="E12" s="165"/>
    </row>
    <row r="13" spans="1:12" ht="27" customHeight="1" x14ac:dyDescent="0.25">
      <c r="A13" s="157">
        <v>4</v>
      </c>
      <c r="B13" s="157">
        <v>2012</v>
      </c>
      <c r="C13" s="96" t="s">
        <v>2</v>
      </c>
      <c r="D13" s="98">
        <v>2052851000</v>
      </c>
      <c r="E13" s="163" t="s">
        <v>80</v>
      </c>
    </row>
    <row r="14" spans="1:12" ht="27" customHeight="1" x14ac:dyDescent="0.25">
      <c r="A14" s="158"/>
      <c r="B14" s="158"/>
      <c r="C14" s="96" t="s">
        <v>3</v>
      </c>
      <c r="D14" s="98">
        <v>789636000</v>
      </c>
      <c r="E14" s="164"/>
    </row>
    <row r="15" spans="1:12" ht="27" customHeight="1" x14ac:dyDescent="0.25">
      <c r="A15" s="159"/>
      <c r="B15" s="159"/>
      <c r="C15" s="96"/>
      <c r="D15" s="100">
        <f>SUM(D13:D14)</f>
        <v>2842487000</v>
      </c>
      <c r="E15" s="165"/>
    </row>
    <row r="16" spans="1:12" ht="27" customHeight="1" x14ac:dyDescent="0.25">
      <c r="A16" s="157">
        <v>5</v>
      </c>
      <c r="B16" s="157">
        <v>2013</v>
      </c>
      <c r="C16" s="96" t="s">
        <v>2</v>
      </c>
      <c r="D16" s="98">
        <v>2195000000</v>
      </c>
      <c r="E16" s="163" t="s">
        <v>81</v>
      </c>
    </row>
    <row r="17" spans="1:5" ht="27" customHeight="1" x14ac:dyDescent="0.25">
      <c r="A17" s="158"/>
      <c r="B17" s="158"/>
      <c r="C17" s="96" t="s">
        <v>3</v>
      </c>
      <c r="D17" s="98">
        <v>1336000000</v>
      </c>
      <c r="E17" s="164"/>
    </row>
    <row r="18" spans="1:5" ht="27" customHeight="1" x14ac:dyDescent="0.25">
      <c r="A18" s="159"/>
      <c r="B18" s="159"/>
      <c r="C18" s="99" t="s">
        <v>14</v>
      </c>
      <c r="D18" s="100">
        <f>SUM(D16:D17)</f>
        <v>3531000000</v>
      </c>
      <c r="E18" s="165"/>
    </row>
    <row r="19" spans="1:5" ht="27" customHeight="1" x14ac:dyDescent="0.25">
      <c r="A19" s="157">
        <v>6</v>
      </c>
      <c r="B19" s="157">
        <v>2014</v>
      </c>
      <c r="C19" s="96" t="s">
        <v>2</v>
      </c>
      <c r="D19" s="98">
        <v>2387000000</v>
      </c>
      <c r="E19" s="163" t="s">
        <v>84</v>
      </c>
    </row>
    <row r="20" spans="1:5" ht="27" customHeight="1" x14ac:dyDescent="0.25">
      <c r="A20" s="158"/>
      <c r="B20" s="158"/>
      <c r="C20" s="96" t="s">
        <v>3</v>
      </c>
      <c r="D20" s="98">
        <v>1500900000</v>
      </c>
      <c r="E20" s="164"/>
    </row>
    <row r="21" spans="1:5" ht="27" customHeight="1" x14ac:dyDescent="0.25">
      <c r="A21" s="159"/>
      <c r="B21" s="159"/>
      <c r="C21" s="99" t="s">
        <v>14</v>
      </c>
      <c r="D21" s="100">
        <f>SUM(D19:D20)</f>
        <v>3887900000</v>
      </c>
      <c r="E21" s="165"/>
    </row>
    <row r="22" spans="1:5" ht="27" customHeight="1" x14ac:dyDescent="0.25">
      <c r="A22" s="157">
        <v>7</v>
      </c>
      <c r="B22" s="157">
        <v>2015</v>
      </c>
      <c r="C22" s="96" t="s">
        <v>2</v>
      </c>
      <c r="D22" s="98">
        <v>2799335000</v>
      </c>
      <c r="E22" s="163" t="s">
        <v>85</v>
      </c>
    </row>
    <row r="23" spans="1:5" ht="27" customHeight="1" x14ac:dyDescent="0.25">
      <c r="A23" s="158"/>
      <c r="B23" s="158"/>
      <c r="C23" s="96" t="s">
        <v>3</v>
      </c>
      <c r="D23" s="98">
        <v>1482280000</v>
      </c>
      <c r="E23" s="164"/>
    </row>
    <row r="24" spans="1:5" ht="27" customHeight="1" x14ac:dyDescent="0.25">
      <c r="A24" s="159"/>
      <c r="B24" s="159"/>
      <c r="C24" s="99" t="s">
        <v>14</v>
      </c>
      <c r="D24" s="100">
        <f>SUM(D22:D23)</f>
        <v>4281615000</v>
      </c>
      <c r="E24" s="165"/>
    </row>
    <row r="25" spans="1:5" ht="27" customHeight="1" x14ac:dyDescent="0.25">
      <c r="A25" s="157">
        <v>8</v>
      </c>
      <c r="B25" s="157">
        <v>2016</v>
      </c>
      <c r="C25" s="96" t="s">
        <v>2</v>
      </c>
      <c r="D25" s="101">
        <v>1964907000</v>
      </c>
      <c r="E25" s="163" t="s">
        <v>86</v>
      </c>
    </row>
    <row r="26" spans="1:5" ht="27" customHeight="1" x14ac:dyDescent="0.25">
      <c r="A26" s="158"/>
      <c r="B26" s="158"/>
      <c r="C26" s="96" t="s">
        <v>3</v>
      </c>
      <c r="D26" s="101">
        <v>1646157000</v>
      </c>
      <c r="E26" s="164"/>
    </row>
    <row r="27" spans="1:5" ht="27" customHeight="1" x14ac:dyDescent="0.25">
      <c r="A27" s="158"/>
      <c r="B27" s="158"/>
      <c r="C27" s="96" t="s">
        <v>4</v>
      </c>
      <c r="D27" s="101">
        <v>2680888000</v>
      </c>
      <c r="E27" s="164"/>
    </row>
    <row r="28" spans="1:5" ht="27" customHeight="1" x14ac:dyDescent="0.25">
      <c r="A28" s="159"/>
      <c r="B28" s="159"/>
      <c r="C28" s="99" t="s">
        <v>14</v>
      </c>
      <c r="D28" s="100">
        <f>SUM(D25:D27)</f>
        <v>6291952000</v>
      </c>
      <c r="E28" s="165"/>
    </row>
    <row r="29" spans="1:5" ht="27" customHeight="1" x14ac:dyDescent="0.25">
      <c r="A29" s="157">
        <v>9</v>
      </c>
      <c r="B29" s="157">
        <v>2017</v>
      </c>
      <c r="C29" s="96" t="s">
        <v>2</v>
      </c>
      <c r="D29" s="101">
        <v>2008000000</v>
      </c>
      <c r="E29" s="163" t="s">
        <v>87</v>
      </c>
    </row>
    <row r="30" spans="1:5" ht="27" customHeight="1" x14ac:dyDescent="0.25">
      <c r="A30" s="158"/>
      <c r="B30" s="158"/>
      <c r="C30" s="96" t="s">
        <v>3</v>
      </c>
      <c r="D30" s="101">
        <v>1873000000</v>
      </c>
      <c r="E30" s="164"/>
    </row>
    <row r="31" spans="1:5" ht="27" customHeight="1" x14ac:dyDescent="0.25">
      <c r="A31" s="158"/>
      <c r="B31" s="158"/>
      <c r="C31" s="96" t="s">
        <v>4</v>
      </c>
      <c r="D31" s="101">
        <v>2670000000</v>
      </c>
      <c r="E31" s="164"/>
    </row>
    <row r="32" spans="1:5" ht="27" customHeight="1" x14ac:dyDescent="0.25">
      <c r="A32" s="159"/>
      <c r="B32" s="159"/>
      <c r="C32" s="99" t="s">
        <v>14</v>
      </c>
      <c r="D32" s="100">
        <f>SUM(D29:D31)</f>
        <v>6551000000</v>
      </c>
      <c r="E32" s="165"/>
    </row>
    <row r="33" spans="1:5" ht="27" customHeight="1" x14ac:dyDescent="0.25">
      <c r="A33" s="157">
        <v>10</v>
      </c>
      <c r="B33" s="157">
        <v>2018</v>
      </c>
      <c r="C33" s="96" t="s">
        <v>2</v>
      </c>
      <c r="D33" s="102">
        <v>2035316000</v>
      </c>
      <c r="E33" s="163" t="s">
        <v>88</v>
      </c>
    </row>
    <row r="34" spans="1:5" ht="27" customHeight="1" x14ac:dyDescent="0.25">
      <c r="A34" s="158"/>
      <c r="B34" s="158"/>
      <c r="C34" s="96" t="s">
        <v>3</v>
      </c>
      <c r="D34" s="102">
        <v>1909684000</v>
      </c>
      <c r="E34" s="164"/>
    </row>
    <row r="35" spans="1:5" ht="27" customHeight="1" x14ac:dyDescent="0.25">
      <c r="A35" s="158"/>
      <c r="B35" s="158"/>
      <c r="C35" s="96" t="s">
        <v>4</v>
      </c>
      <c r="D35" s="102">
        <v>2583000000</v>
      </c>
      <c r="E35" s="164"/>
    </row>
    <row r="36" spans="1:5" ht="27" customHeight="1" x14ac:dyDescent="0.25">
      <c r="A36" s="159"/>
      <c r="B36" s="159"/>
      <c r="C36" s="99" t="s">
        <v>14</v>
      </c>
      <c r="D36" s="103">
        <f>SUM(D33:D35)</f>
        <v>6528000000</v>
      </c>
      <c r="E36" s="165"/>
    </row>
    <row r="37" spans="1:5" ht="27" customHeight="1" x14ac:dyDescent="0.25">
      <c r="A37" s="157">
        <v>11</v>
      </c>
      <c r="B37" s="157">
        <v>2019</v>
      </c>
      <c r="C37" s="96" t="s">
        <v>3</v>
      </c>
      <c r="D37" s="102">
        <v>2501100000</v>
      </c>
      <c r="E37" s="163" t="s">
        <v>78</v>
      </c>
    </row>
    <row r="38" spans="1:5" ht="27" customHeight="1" x14ac:dyDescent="0.25">
      <c r="A38" s="158"/>
      <c r="B38" s="158"/>
      <c r="C38" s="96" t="s">
        <v>4</v>
      </c>
      <c r="D38" s="102">
        <v>2093900000</v>
      </c>
      <c r="E38" s="164"/>
    </row>
    <row r="39" spans="1:5" ht="27" customHeight="1" x14ac:dyDescent="0.25">
      <c r="A39" s="159"/>
      <c r="B39" s="159"/>
      <c r="C39" s="99" t="s">
        <v>14</v>
      </c>
      <c r="D39" s="103">
        <f>D37+D38</f>
        <v>4595000000</v>
      </c>
      <c r="E39" s="165"/>
    </row>
    <row r="40" spans="1:5" ht="27" customHeight="1" x14ac:dyDescent="0.25">
      <c r="A40" s="157">
        <v>12</v>
      </c>
      <c r="B40" s="157">
        <v>2020</v>
      </c>
      <c r="C40" s="96" t="s">
        <v>3</v>
      </c>
      <c r="D40" s="102">
        <v>2793970000</v>
      </c>
      <c r="E40" s="163" t="s">
        <v>89</v>
      </c>
    </row>
    <row r="41" spans="1:5" ht="27" customHeight="1" x14ac:dyDescent="0.25">
      <c r="A41" s="158"/>
      <c r="B41" s="158"/>
      <c r="C41" s="96" t="s">
        <v>4</v>
      </c>
      <c r="D41" s="102">
        <v>2190030000</v>
      </c>
      <c r="E41" s="164"/>
    </row>
    <row r="42" spans="1:5" ht="27" customHeight="1" x14ac:dyDescent="0.25">
      <c r="A42" s="159"/>
      <c r="B42" s="159"/>
      <c r="C42" s="99" t="s">
        <v>14</v>
      </c>
      <c r="D42" s="103">
        <f>D40+D41-298660000</f>
        <v>4685340000</v>
      </c>
      <c r="E42" s="165"/>
    </row>
    <row r="43" spans="1:5" ht="27" customHeight="1" x14ac:dyDescent="0.25">
      <c r="A43" s="157">
        <v>13</v>
      </c>
      <c r="B43" s="157">
        <v>2021</v>
      </c>
      <c r="C43" s="96" t="s">
        <v>3</v>
      </c>
      <c r="D43" s="104">
        <f>17195*149676</f>
        <v>2573678820</v>
      </c>
      <c r="E43" s="163" t="s">
        <v>77</v>
      </c>
    </row>
    <row r="44" spans="1:5" ht="27" customHeight="1" x14ac:dyDescent="0.25">
      <c r="A44" s="158"/>
      <c r="B44" s="158"/>
      <c r="C44" s="96" t="s">
        <v>4</v>
      </c>
      <c r="D44" s="104">
        <f>10556*152537</f>
        <v>1610180572</v>
      </c>
      <c r="E44" s="164"/>
    </row>
    <row r="45" spans="1:5" ht="27" customHeight="1" x14ac:dyDescent="0.25">
      <c r="A45" s="158"/>
      <c r="B45" s="159"/>
      <c r="C45" s="99" t="s">
        <v>14</v>
      </c>
      <c r="D45" s="105">
        <f>SUM(D43:D44)-3859392</f>
        <v>4180000000</v>
      </c>
      <c r="E45" s="165"/>
    </row>
    <row r="46" spans="1:5" ht="27" customHeight="1" x14ac:dyDescent="0.25">
      <c r="A46" s="157">
        <v>14</v>
      </c>
      <c r="B46" s="157">
        <v>2022</v>
      </c>
      <c r="C46" s="96" t="s">
        <v>3</v>
      </c>
      <c r="D46" s="102">
        <v>2660750000</v>
      </c>
      <c r="E46" s="166" t="s">
        <v>90</v>
      </c>
    </row>
    <row r="47" spans="1:5" ht="27" customHeight="1" x14ac:dyDescent="0.25">
      <c r="A47" s="158"/>
      <c r="B47" s="158"/>
      <c r="C47" s="96" t="s">
        <v>4</v>
      </c>
      <c r="D47" s="102">
        <v>1779144000</v>
      </c>
      <c r="E47" s="167"/>
    </row>
    <row r="48" spans="1:5" ht="27" customHeight="1" x14ac:dyDescent="0.25">
      <c r="A48" s="159"/>
      <c r="B48" s="159"/>
      <c r="C48" s="99" t="s">
        <v>14</v>
      </c>
      <c r="D48" s="103">
        <f>D46+D47</f>
        <v>4439894000</v>
      </c>
      <c r="E48" s="168"/>
    </row>
    <row r="49" spans="1:5" ht="27" customHeight="1" x14ac:dyDescent="0.25">
      <c r="A49" s="157">
        <v>15</v>
      </c>
      <c r="B49" s="157">
        <v>2023</v>
      </c>
      <c r="C49" s="96" t="s">
        <v>3</v>
      </c>
      <c r="D49" s="102">
        <v>2635745000</v>
      </c>
      <c r="E49" s="163" t="s">
        <v>91</v>
      </c>
    </row>
    <row r="50" spans="1:5" ht="27" customHeight="1" x14ac:dyDescent="0.25">
      <c r="A50" s="158"/>
      <c r="B50" s="158"/>
      <c r="C50" s="96" t="s">
        <v>4</v>
      </c>
      <c r="D50" s="102">
        <v>2152744000</v>
      </c>
      <c r="E50" s="164"/>
    </row>
    <row r="51" spans="1:5" ht="27" customHeight="1" x14ac:dyDescent="0.25">
      <c r="A51" s="159"/>
      <c r="B51" s="159"/>
      <c r="C51" s="99" t="s">
        <v>14</v>
      </c>
      <c r="D51" s="103">
        <f>D49+D50</f>
        <v>4788489000</v>
      </c>
      <c r="E51" s="165"/>
    </row>
    <row r="52" spans="1:5" ht="27" customHeight="1" x14ac:dyDescent="0.25">
      <c r="A52" s="157">
        <v>16</v>
      </c>
      <c r="B52" s="157">
        <v>2024</v>
      </c>
      <c r="C52" s="96" t="s">
        <v>3</v>
      </c>
      <c r="D52" s="104">
        <v>2370750000</v>
      </c>
      <c r="E52" s="169" t="s">
        <v>79</v>
      </c>
    </row>
    <row r="53" spans="1:5" ht="27" customHeight="1" x14ac:dyDescent="0.25">
      <c r="A53" s="158"/>
      <c r="B53" s="158"/>
      <c r="C53" s="96" t="s">
        <v>4</v>
      </c>
      <c r="D53" s="104">
        <v>1775473000</v>
      </c>
      <c r="E53" s="170"/>
    </row>
    <row r="54" spans="1:5" ht="27" customHeight="1" x14ac:dyDescent="0.25">
      <c r="A54" s="158"/>
      <c r="B54" s="158"/>
      <c r="C54" s="99" t="s">
        <v>14</v>
      </c>
      <c r="D54" s="105">
        <f>D52+D53</f>
        <v>4146223000</v>
      </c>
      <c r="E54" s="171"/>
    </row>
    <row r="55" spans="1:5" ht="22.15" customHeight="1" x14ac:dyDescent="0.25">
      <c r="A55" s="152" t="s">
        <v>39</v>
      </c>
      <c r="B55" s="152"/>
      <c r="C55" s="152"/>
      <c r="D55" s="61">
        <f>D54+D51+D48+D36+D32+D28+D24+D21+D18+D15+D12+D9</f>
        <v>52291982000</v>
      </c>
      <c r="E55" s="9"/>
    </row>
    <row r="59" spans="1:5" x14ac:dyDescent="0.25">
      <c r="D59" s="26"/>
    </row>
  </sheetData>
  <mergeCells count="50">
    <mergeCell ref="E40:E42"/>
    <mergeCell ref="E43:E45"/>
    <mergeCell ref="E46:E48"/>
    <mergeCell ref="E49:E51"/>
    <mergeCell ref="E52:E54"/>
    <mergeCell ref="E22:E24"/>
    <mergeCell ref="E25:E28"/>
    <mergeCell ref="E29:E32"/>
    <mergeCell ref="E33:E36"/>
    <mergeCell ref="E37:E39"/>
    <mergeCell ref="E7:E9"/>
    <mergeCell ref="E10:E12"/>
    <mergeCell ref="E13:E15"/>
    <mergeCell ref="E16:E18"/>
    <mergeCell ref="E19:E21"/>
    <mergeCell ref="A49:A51"/>
    <mergeCell ref="A52:A54"/>
    <mergeCell ref="B49:B51"/>
    <mergeCell ref="B52:B54"/>
    <mergeCell ref="A25:A28"/>
    <mergeCell ref="A29:A32"/>
    <mergeCell ref="A33:A36"/>
    <mergeCell ref="B25:B28"/>
    <mergeCell ref="B29:B32"/>
    <mergeCell ref="B33:B36"/>
    <mergeCell ref="B37:B39"/>
    <mergeCell ref="B40:B42"/>
    <mergeCell ref="B19:B21"/>
    <mergeCell ref="A22:A24"/>
    <mergeCell ref="B22:B24"/>
    <mergeCell ref="A43:A45"/>
    <mergeCell ref="A46:A48"/>
    <mergeCell ref="B43:B45"/>
    <mergeCell ref="B46:B48"/>
    <mergeCell ref="A55:C55"/>
    <mergeCell ref="A3:E3"/>
    <mergeCell ref="A1:E1"/>
    <mergeCell ref="A2:E2"/>
    <mergeCell ref="A4:E4"/>
    <mergeCell ref="A7:A9"/>
    <mergeCell ref="B7:B9"/>
    <mergeCell ref="A10:A12"/>
    <mergeCell ref="B10:B12"/>
    <mergeCell ref="A13:A15"/>
    <mergeCell ref="B13:B15"/>
    <mergeCell ref="A16:A18"/>
    <mergeCell ref="A37:A39"/>
    <mergeCell ref="A40:A42"/>
    <mergeCell ref="B16:B18"/>
    <mergeCell ref="A19:A21"/>
  </mergeCells>
  <pageMargins left="0.70866141732283472" right="0.70866141732283472" top="0.74803149606299213" bottom="0.74803149606299213" header="0.31496062992125984" footer="0.31496062992125984"/>
  <pageSetup paperSize="9" scale="90" orientation="landscape"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zoomScale="85" zoomScaleNormal="85" workbookViewId="0">
      <selection activeCell="A3" sqref="A3:H3"/>
    </sheetView>
  </sheetViews>
  <sheetFormatPr defaultColWidth="9" defaultRowHeight="15.75" x14ac:dyDescent="0.25"/>
  <cols>
    <col min="1" max="1" width="9" style="77"/>
    <col min="2" max="2" width="21.125" style="1" customWidth="1"/>
    <col min="3" max="3" width="13.625" style="1" customWidth="1"/>
    <col min="4" max="4" width="12.625" style="1" customWidth="1"/>
    <col min="5" max="5" width="15.25" style="33" customWidth="1"/>
    <col min="6" max="6" width="12.75" style="78" customWidth="1"/>
    <col min="7" max="7" width="10.125" style="1" bestFit="1" customWidth="1"/>
    <col min="8" max="8" width="9.75" style="1" customWidth="1"/>
    <col min="9" max="9" width="9" style="1"/>
    <col min="10" max="10" width="10.125" style="1" bestFit="1" customWidth="1"/>
    <col min="11" max="11" width="14.25" style="1" customWidth="1"/>
    <col min="12" max="12" width="15.25" style="1" customWidth="1"/>
    <col min="13" max="16384" width="9" style="1"/>
  </cols>
  <sheetData>
    <row r="1" spans="1:9" x14ac:dyDescent="0.25">
      <c r="A1" s="155" t="s">
        <v>62</v>
      </c>
      <c r="B1" s="155"/>
      <c r="C1" s="155"/>
      <c r="D1" s="155"/>
      <c r="E1" s="155"/>
      <c r="F1" s="155"/>
      <c r="G1" s="155"/>
      <c r="H1" s="155"/>
    </row>
    <row r="2" spans="1:9" ht="22.5" customHeight="1" x14ac:dyDescent="0.3">
      <c r="A2" s="156" t="s">
        <v>44</v>
      </c>
      <c r="B2" s="154"/>
      <c r="C2" s="154"/>
      <c r="D2" s="154"/>
      <c r="E2" s="154"/>
      <c r="F2" s="154"/>
      <c r="G2" s="154"/>
      <c r="H2" s="154"/>
    </row>
    <row r="3" spans="1:9" ht="15.75" customHeight="1" x14ac:dyDescent="0.3">
      <c r="A3" s="153" t="s">
        <v>179</v>
      </c>
      <c r="B3" s="156"/>
      <c r="C3" s="156"/>
      <c r="D3" s="156"/>
      <c r="E3" s="156"/>
      <c r="F3" s="156"/>
      <c r="G3" s="156"/>
      <c r="H3" s="156"/>
    </row>
    <row r="4" spans="1:9" ht="12" customHeight="1" x14ac:dyDescent="0.25">
      <c r="A4" s="153"/>
      <c r="B4" s="153"/>
      <c r="C4" s="153"/>
      <c r="D4" s="153"/>
      <c r="E4" s="153"/>
      <c r="F4" s="153"/>
      <c r="G4" s="153"/>
      <c r="H4" s="153"/>
    </row>
    <row r="5" spans="1:9" ht="47.25" x14ac:dyDescent="0.25">
      <c r="A5" s="2" t="s">
        <v>0</v>
      </c>
      <c r="B5" s="3" t="s">
        <v>1</v>
      </c>
      <c r="C5" s="27" t="s">
        <v>9</v>
      </c>
      <c r="D5" s="27" t="s">
        <v>15</v>
      </c>
      <c r="E5" s="4" t="s">
        <v>16</v>
      </c>
      <c r="F5" s="5" t="s">
        <v>42</v>
      </c>
      <c r="G5" s="62" t="s">
        <v>41</v>
      </c>
      <c r="H5" s="54" t="s">
        <v>43</v>
      </c>
    </row>
    <row r="6" spans="1:9" x14ac:dyDescent="0.25">
      <c r="A6" s="6">
        <v>1</v>
      </c>
      <c r="B6" s="6">
        <v>2</v>
      </c>
      <c r="C6" s="8" t="s">
        <v>11</v>
      </c>
      <c r="D6" s="8" t="s">
        <v>12</v>
      </c>
      <c r="E6" s="8" t="s">
        <v>13</v>
      </c>
      <c r="F6" s="7" t="s">
        <v>10</v>
      </c>
      <c r="G6" s="51"/>
      <c r="H6" s="9"/>
    </row>
    <row r="7" spans="1:9" ht="22.5" customHeight="1" x14ac:dyDescent="0.25">
      <c r="A7" s="18">
        <v>2009</v>
      </c>
      <c r="B7" s="9" t="s">
        <v>5</v>
      </c>
      <c r="C7" s="10"/>
      <c r="D7" s="10"/>
      <c r="E7" s="10"/>
      <c r="F7" s="63"/>
      <c r="G7" s="64"/>
      <c r="H7" s="64"/>
    </row>
    <row r="8" spans="1:9" x14ac:dyDescent="0.25">
      <c r="A8" s="19">
        <v>2010</v>
      </c>
      <c r="B8" s="13" t="s">
        <v>51</v>
      </c>
      <c r="C8" s="12">
        <v>15711</v>
      </c>
      <c r="D8" s="12">
        <v>237914</v>
      </c>
      <c r="E8" s="12">
        <v>2053</v>
      </c>
      <c r="F8" s="65">
        <f>D8/C8</f>
        <v>15.14314811278722</v>
      </c>
      <c r="G8" s="66">
        <f>(E8*2*26)/C8</f>
        <v>6.7949844058303102</v>
      </c>
      <c r="H8" s="67">
        <f>F8+G8</f>
        <v>21.938132518617529</v>
      </c>
      <c r="I8" s="26"/>
    </row>
    <row r="9" spans="1:9" x14ac:dyDescent="0.25">
      <c r="A9" s="20"/>
      <c r="B9" s="13" t="s">
        <v>52</v>
      </c>
      <c r="C9" s="14">
        <v>17747</v>
      </c>
      <c r="D9" s="14">
        <v>304673</v>
      </c>
      <c r="E9" s="14">
        <v>845</v>
      </c>
      <c r="F9" s="68">
        <f t="shared" ref="F9:F36" si="0">D9/C9</f>
        <v>17.167577618752464</v>
      </c>
      <c r="G9" s="66">
        <f>(E9*2*26)/C9</f>
        <v>2.4759114216487292</v>
      </c>
      <c r="H9" s="47">
        <f>F9+G9</f>
        <v>19.643489040401192</v>
      </c>
      <c r="I9" s="26"/>
    </row>
    <row r="10" spans="1:9" x14ac:dyDescent="0.25">
      <c r="A10" s="21"/>
      <c r="B10" s="15"/>
      <c r="C10" s="16"/>
      <c r="D10" s="16"/>
      <c r="E10" s="16"/>
      <c r="F10" s="69"/>
      <c r="G10" s="15"/>
      <c r="H10" s="15"/>
    </row>
    <row r="11" spans="1:9" x14ac:dyDescent="0.25">
      <c r="A11" s="19">
        <v>2011</v>
      </c>
      <c r="B11" s="13" t="s">
        <v>51</v>
      </c>
      <c r="C11" s="12">
        <v>16335</v>
      </c>
      <c r="D11" s="12">
        <v>222735</v>
      </c>
      <c r="E11" s="12">
        <v>1555</v>
      </c>
      <c r="F11" s="65">
        <f t="shared" si="0"/>
        <v>13.635445362718089</v>
      </c>
      <c r="G11" s="66">
        <f>(E11*2*26)/C11</f>
        <v>4.9501071319253134</v>
      </c>
      <c r="H11" s="67">
        <f>F11+G11</f>
        <v>18.585552494643402</v>
      </c>
    </row>
    <row r="12" spans="1:9" x14ac:dyDescent="0.25">
      <c r="A12" s="20"/>
      <c r="B12" s="13" t="s">
        <v>52</v>
      </c>
      <c r="C12" s="14">
        <v>19575</v>
      </c>
      <c r="D12" s="14">
        <v>368877</v>
      </c>
      <c r="E12" s="14">
        <v>1401</v>
      </c>
      <c r="F12" s="68">
        <f t="shared" si="0"/>
        <v>18.844291187739465</v>
      </c>
      <c r="G12" s="66">
        <f>(E12*2*26)/C12</f>
        <v>3.7216858237547892</v>
      </c>
      <c r="H12" s="47">
        <f>F12+G12</f>
        <v>22.565977011494255</v>
      </c>
    </row>
    <row r="13" spans="1:9" x14ac:dyDescent="0.25">
      <c r="A13" s="21"/>
      <c r="B13" s="15"/>
      <c r="C13" s="16"/>
      <c r="D13" s="16"/>
      <c r="E13" s="16"/>
      <c r="F13" s="69"/>
      <c r="G13" s="15"/>
      <c r="H13" s="15"/>
    </row>
    <row r="14" spans="1:9" x14ac:dyDescent="0.25">
      <c r="A14" s="19">
        <v>2012</v>
      </c>
      <c r="B14" s="13" t="s">
        <v>51</v>
      </c>
      <c r="C14" s="12">
        <v>15917</v>
      </c>
      <c r="D14" s="12">
        <v>174314</v>
      </c>
      <c r="E14" s="12">
        <v>1340</v>
      </c>
      <c r="F14" s="65">
        <f t="shared" si="0"/>
        <v>10.951435572029904</v>
      </c>
      <c r="G14" s="66">
        <f>(E14*2*26)/C14</f>
        <v>4.3777093673430922</v>
      </c>
      <c r="H14" s="67">
        <f>F14+G14</f>
        <v>15.329144939372997</v>
      </c>
    </row>
    <row r="15" spans="1:9" x14ac:dyDescent="0.25">
      <c r="A15" s="20"/>
      <c r="B15" s="13" t="s">
        <v>52</v>
      </c>
      <c r="C15" s="14">
        <v>19440</v>
      </c>
      <c r="D15" s="14">
        <v>345376</v>
      </c>
      <c r="E15" s="14">
        <v>1544</v>
      </c>
      <c r="F15" s="68">
        <f t="shared" si="0"/>
        <v>17.766255144032922</v>
      </c>
      <c r="G15" s="66">
        <f>(E15*2*26)/C15</f>
        <v>4.1300411522633746</v>
      </c>
      <c r="H15" s="47">
        <f>F15+G15</f>
        <v>21.896296296296295</v>
      </c>
    </row>
    <row r="16" spans="1:9" x14ac:dyDescent="0.25">
      <c r="A16" s="21"/>
      <c r="B16" s="15"/>
      <c r="C16" s="16"/>
      <c r="D16" s="16"/>
      <c r="E16" s="16"/>
      <c r="F16" s="69"/>
      <c r="G16" s="55"/>
      <c r="H16" s="15"/>
    </row>
    <row r="17" spans="1:11" x14ac:dyDescent="0.25">
      <c r="A17" s="19">
        <v>2013</v>
      </c>
      <c r="B17" s="13" t="s">
        <v>51</v>
      </c>
      <c r="C17" s="12">
        <v>16500</v>
      </c>
      <c r="D17" s="12">
        <v>198435</v>
      </c>
      <c r="E17" s="12">
        <v>1504</v>
      </c>
      <c r="F17" s="65">
        <f t="shared" si="0"/>
        <v>12.026363636363635</v>
      </c>
      <c r="G17" s="66">
        <f>(E17*2*26)/C17</f>
        <v>4.739878787878788</v>
      </c>
      <c r="H17" s="67">
        <f>F17+G17</f>
        <v>16.766242424242424</v>
      </c>
    </row>
    <row r="18" spans="1:11" x14ac:dyDescent="0.25">
      <c r="A18" s="20"/>
      <c r="B18" s="13" t="s">
        <v>52</v>
      </c>
      <c r="C18" s="14">
        <v>19464</v>
      </c>
      <c r="D18" s="14">
        <v>356177</v>
      </c>
      <c r="E18" s="14">
        <v>2010</v>
      </c>
      <c r="F18" s="68">
        <f t="shared" si="0"/>
        <v>18.299270448006578</v>
      </c>
      <c r="G18" s="66">
        <f>(E18*2*26)/C18</f>
        <v>5.3699136868064121</v>
      </c>
      <c r="H18" s="47">
        <f>F18+G18</f>
        <v>23.669184134812991</v>
      </c>
    </row>
    <row r="19" spans="1:11" x14ac:dyDescent="0.25">
      <c r="A19" s="21"/>
      <c r="B19" s="15"/>
      <c r="C19" s="16"/>
      <c r="D19" s="16"/>
      <c r="E19" s="16"/>
      <c r="F19" s="69"/>
      <c r="G19" s="15"/>
      <c r="H19" s="15"/>
    </row>
    <row r="20" spans="1:11" x14ac:dyDescent="0.25">
      <c r="A20" s="19">
        <v>2014</v>
      </c>
      <c r="B20" s="13" t="s">
        <v>51</v>
      </c>
      <c r="C20" s="12">
        <v>16550</v>
      </c>
      <c r="D20" s="12">
        <v>188868</v>
      </c>
      <c r="E20" s="12">
        <v>1682</v>
      </c>
      <c r="F20" s="65">
        <f t="shared" si="0"/>
        <v>11.411963746223565</v>
      </c>
      <c r="G20" s="66">
        <f>(E20*2*26)/C20</f>
        <v>5.2848338368580059</v>
      </c>
      <c r="H20" s="67">
        <f>F20+G20</f>
        <v>16.696797583081569</v>
      </c>
    </row>
    <row r="21" spans="1:11" x14ac:dyDescent="0.25">
      <c r="A21" s="20"/>
      <c r="B21" s="13" t="s">
        <v>52</v>
      </c>
      <c r="C21" s="14">
        <v>19506</v>
      </c>
      <c r="D21" s="14">
        <v>371238</v>
      </c>
      <c r="E21" s="14">
        <v>2677</v>
      </c>
      <c r="F21" s="68">
        <f t="shared" si="0"/>
        <v>19.031990156874809</v>
      </c>
      <c r="G21" s="66">
        <f>(E21*2*26)/C21</f>
        <v>7.1364708294883625</v>
      </c>
      <c r="H21" s="47">
        <f>F21+G21</f>
        <v>26.168460986363172</v>
      </c>
    </row>
    <row r="22" spans="1:11" x14ac:dyDescent="0.25">
      <c r="A22" s="21"/>
      <c r="B22" s="15"/>
      <c r="C22" s="16"/>
      <c r="D22" s="16"/>
      <c r="E22" s="16"/>
      <c r="F22" s="69"/>
      <c r="G22" s="15"/>
      <c r="H22" s="15"/>
    </row>
    <row r="23" spans="1:11" x14ac:dyDescent="0.25">
      <c r="A23" s="19">
        <v>2015</v>
      </c>
      <c r="B23" s="13" t="s">
        <v>51</v>
      </c>
      <c r="C23" s="12">
        <v>16158</v>
      </c>
      <c r="D23" s="12">
        <v>176248</v>
      </c>
      <c r="E23" s="12">
        <v>1774</v>
      </c>
      <c r="F23" s="65">
        <f t="shared" si="0"/>
        <v>10.907785617031811</v>
      </c>
      <c r="G23" s="66">
        <f>(E23*2*26)/C23</f>
        <v>5.7091224161406116</v>
      </c>
      <c r="H23" s="67">
        <f>F23+G23</f>
        <v>16.616908033172422</v>
      </c>
      <c r="J23" s="26"/>
      <c r="K23" s="26"/>
    </row>
    <row r="24" spans="1:11" x14ac:dyDescent="0.25">
      <c r="A24" s="20"/>
      <c r="B24" s="13" t="s">
        <v>52</v>
      </c>
      <c r="C24" s="14">
        <v>19557</v>
      </c>
      <c r="D24" s="14">
        <v>336923</v>
      </c>
      <c r="E24" s="14">
        <v>2860</v>
      </c>
      <c r="F24" s="68">
        <f t="shared" si="0"/>
        <v>17.227744541596358</v>
      </c>
      <c r="G24" s="66">
        <f>(E24*2*26)/C24</f>
        <v>7.6044383085340286</v>
      </c>
      <c r="H24" s="47">
        <f>F24+G24</f>
        <v>24.832182850130387</v>
      </c>
      <c r="J24" s="26"/>
      <c r="K24" s="79"/>
    </row>
    <row r="25" spans="1:11" x14ac:dyDescent="0.25">
      <c r="A25" s="21"/>
      <c r="B25" s="15"/>
      <c r="C25" s="16"/>
      <c r="D25" s="16"/>
      <c r="E25" s="16"/>
      <c r="F25" s="69"/>
      <c r="G25" s="15"/>
      <c r="H25" s="15"/>
    </row>
    <row r="26" spans="1:11" x14ac:dyDescent="0.25">
      <c r="A26" s="19">
        <v>2016</v>
      </c>
      <c r="B26" s="13" t="s">
        <v>51</v>
      </c>
      <c r="C26" s="12">
        <v>13062</v>
      </c>
      <c r="D26" s="12">
        <v>130396</v>
      </c>
      <c r="E26" s="12">
        <v>2139</v>
      </c>
      <c r="F26" s="65">
        <f t="shared" si="0"/>
        <v>9.9828510182207939</v>
      </c>
      <c r="G26" s="66">
        <f>(E26*2*26)/C26</f>
        <v>8.5153881488286629</v>
      </c>
      <c r="H26" s="67">
        <f>F26+G26</f>
        <v>18.498239167049455</v>
      </c>
    </row>
    <row r="27" spans="1:11" x14ac:dyDescent="0.25">
      <c r="A27" s="20"/>
      <c r="B27" s="13" t="s">
        <v>52</v>
      </c>
      <c r="C27" s="14">
        <v>19651</v>
      </c>
      <c r="D27" s="14">
        <v>306024</v>
      </c>
      <c r="E27" s="14">
        <v>2790</v>
      </c>
      <c r="F27" s="68">
        <f t="shared" si="0"/>
        <v>15.572947941580582</v>
      </c>
      <c r="G27" s="66">
        <f>(E27*2*26)/C27</f>
        <v>7.382830390310926</v>
      </c>
      <c r="H27" s="47">
        <f>F27+G27</f>
        <v>22.955778331891509</v>
      </c>
    </row>
    <row r="28" spans="1:11" x14ac:dyDescent="0.25">
      <c r="A28" s="20"/>
      <c r="B28" s="13" t="s">
        <v>53</v>
      </c>
      <c r="C28" s="14">
        <v>16008</v>
      </c>
      <c r="D28" s="14">
        <v>182871</v>
      </c>
      <c r="E28" s="14">
        <v>918</v>
      </c>
      <c r="F28" s="68">
        <f t="shared" si="0"/>
        <v>11.423725637181409</v>
      </c>
      <c r="G28" s="66">
        <f>(E28*2*26)/C28</f>
        <v>2.9820089955022491</v>
      </c>
      <c r="H28" s="47">
        <f>F28+G28</f>
        <v>14.405734632683657</v>
      </c>
    </row>
    <row r="29" spans="1:11" x14ac:dyDescent="0.25">
      <c r="A29" s="21"/>
      <c r="B29" s="15"/>
      <c r="C29" s="16"/>
      <c r="D29" s="16"/>
      <c r="E29" s="16"/>
      <c r="F29" s="69"/>
      <c r="G29" s="15"/>
      <c r="H29" s="15"/>
    </row>
    <row r="30" spans="1:11" x14ac:dyDescent="0.25">
      <c r="A30" s="19">
        <v>2017</v>
      </c>
      <c r="B30" s="13" t="s">
        <v>51</v>
      </c>
      <c r="C30" s="12">
        <v>13680</v>
      </c>
      <c r="D30" s="12">
        <v>128092</v>
      </c>
      <c r="E30" s="12">
        <v>2316</v>
      </c>
      <c r="F30" s="65">
        <f t="shared" si="0"/>
        <v>9.3634502923976601</v>
      </c>
      <c r="G30" s="66">
        <f>(E30*2*26)/C30</f>
        <v>8.803508771929824</v>
      </c>
      <c r="H30" s="50">
        <f>F30+G30</f>
        <v>18.166959064327486</v>
      </c>
    </row>
    <row r="31" spans="1:11" x14ac:dyDescent="0.25">
      <c r="A31" s="20"/>
      <c r="B31" s="13" t="s">
        <v>52</v>
      </c>
      <c r="C31" s="14">
        <v>19620</v>
      </c>
      <c r="D31" s="14">
        <v>284776</v>
      </c>
      <c r="E31" s="14">
        <v>2480</v>
      </c>
      <c r="F31" s="68">
        <f t="shared" si="0"/>
        <v>14.514576962283384</v>
      </c>
      <c r="G31" s="66">
        <f>(E31*2*26)/C31</f>
        <v>6.5728848114169214</v>
      </c>
      <c r="H31" s="70">
        <f>F31+G31</f>
        <v>21.087461773700305</v>
      </c>
    </row>
    <row r="32" spans="1:11" x14ac:dyDescent="0.25">
      <c r="A32" s="20"/>
      <c r="B32" s="13" t="s">
        <v>53</v>
      </c>
      <c r="C32" s="14">
        <v>15964</v>
      </c>
      <c r="D32" s="14">
        <v>191251</v>
      </c>
      <c r="E32" s="14">
        <v>1012</v>
      </c>
      <c r="F32" s="68">
        <f t="shared" si="0"/>
        <v>11.980142821348034</v>
      </c>
      <c r="G32" s="66">
        <f>(E32*2*26)/C32</f>
        <v>3.2964169381107493</v>
      </c>
      <c r="H32" s="47">
        <f>F32+G32</f>
        <v>15.276559759458783</v>
      </c>
    </row>
    <row r="33" spans="1:11" x14ac:dyDescent="0.25">
      <c r="A33" s="21"/>
      <c r="B33" s="15"/>
      <c r="C33" s="16"/>
      <c r="D33" s="16"/>
      <c r="E33" s="16"/>
      <c r="F33" s="69"/>
      <c r="G33" s="15"/>
      <c r="H33" s="15"/>
    </row>
    <row r="34" spans="1:11" x14ac:dyDescent="0.25">
      <c r="A34" s="22">
        <v>2018</v>
      </c>
      <c r="B34" s="13" t="s">
        <v>51</v>
      </c>
      <c r="C34" s="17">
        <v>13067</v>
      </c>
      <c r="D34" s="17">
        <v>129338</v>
      </c>
      <c r="E34" s="17">
        <v>2122</v>
      </c>
      <c r="F34" s="71">
        <f t="shared" si="0"/>
        <v>9.898063824902426</v>
      </c>
      <c r="G34" s="66">
        <f>(E34*2*26)/C34</f>
        <v>8.444478457182214</v>
      </c>
      <c r="H34" s="67">
        <f>F34+G34</f>
        <v>18.34254228208464</v>
      </c>
    </row>
    <row r="35" spans="1:11" x14ac:dyDescent="0.25">
      <c r="A35" s="20"/>
      <c r="B35" s="13" t="s">
        <v>52</v>
      </c>
      <c r="C35" s="14">
        <v>19614</v>
      </c>
      <c r="D35" s="14">
        <v>261558</v>
      </c>
      <c r="E35" s="14">
        <v>3109</v>
      </c>
      <c r="F35" s="68">
        <f t="shared" si="0"/>
        <v>13.335270724992352</v>
      </c>
      <c r="G35" s="66">
        <f>(E35*2*26)/C35</f>
        <v>8.2424798613235453</v>
      </c>
      <c r="H35" s="47">
        <f>F35+G35</f>
        <v>21.577750586315897</v>
      </c>
    </row>
    <row r="36" spans="1:11" x14ac:dyDescent="0.25">
      <c r="A36" s="21"/>
      <c r="B36" s="55" t="s">
        <v>53</v>
      </c>
      <c r="C36" s="16">
        <v>15946</v>
      </c>
      <c r="D36" s="16">
        <v>195957</v>
      </c>
      <c r="E36" s="16">
        <v>1444</v>
      </c>
      <c r="F36" s="69">
        <f t="shared" si="0"/>
        <v>12.288787156653706</v>
      </c>
      <c r="G36" s="66">
        <f>(E36*2*26)/C36</f>
        <v>4.7088925122287719</v>
      </c>
      <c r="H36" s="52">
        <f>F36+G36</f>
        <v>16.997679668882476</v>
      </c>
    </row>
    <row r="37" spans="1:11" x14ac:dyDescent="0.25">
      <c r="A37" s="22">
        <v>2019</v>
      </c>
      <c r="B37" s="11"/>
      <c r="C37" s="17"/>
      <c r="D37" s="17"/>
      <c r="E37" s="17"/>
      <c r="F37" s="71"/>
      <c r="G37" s="11"/>
      <c r="H37" s="11"/>
    </row>
    <row r="38" spans="1:11" x14ac:dyDescent="0.25">
      <c r="A38" s="20"/>
      <c r="B38" s="13" t="s">
        <v>52</v>
      </c>
      <c r="C38" s="14">
        <v>22368</v>
      </c>
      <c r="D38" s="14">
        <v>285142</v>
      </c>
      <c r="E38" s="14">
        <v>2980</v>
      </c>
      <c r="F38" s="68">
        <f t="shared" ref="F38" si="1">D38/C38</f>
        <v>12.747764663805436</v>
      </c>
      <c r="G38" s="66">
        <f>(E38*2*26)/C38</f>
        <v>6.9277539341917027</v>
      </c>
      <c r="H38" s="47">
        <f>F38+G38</f>
        <v>19.67551859799714</v>
      </c>
    </row>
    <row r="39" spans="1:11" x14ac:dyDescent="0.25">
      <c r="A39" s="21"/>
      <c r="B39" s="55" t="s">
        <v>53</v>
      </c>
      <c r="C39" s="16">
        <v>19456</v>
      </c>
      <c r="D39" s="16">
        <v>242598</v>
      </c>
      <c r="E39" s="16">
        <v>2851</v>
      </c>
      <c r="F39" s="69">
        <f>D39/C39</f>
        <v>12.469058388157896</v>
      </c>
      <c r="G39" s="66">
        <f>(E39*2*26)/C39</f>
        <v>7.6198601973684212</v>
      </c>
      <c r="H39" s="52">
        <f>F39+G39</f>
        <v>20.088918585526315</v>
      </c>
    </row>
    <row r="40" spans="1:11" x14ac:dyDescent="0.25">
      <c r="A40" s="22">
        <v>2020</v>
      </c>
      <c r="B40" s="11"/>
      <c r="C40" s="17"/>
      <c r="D40" s="17"/>
      <c r="E40" s="17"/>
      <c r="F40" s="71"/>
      <c r="G40" s="11"/>
      <c r="H40" s="11"/>
    </row>
    <row r="41" spans="1:11" x14ac:dyDescent="0.25">
      <c r="A41" s="20"/>
      <c r="B41" s="13" t="s">
        <v>52</v>
      </c>
      <c r="C41" s="14">
        <v>17867</v>
      </c>
      <c r="D41" s="14">
        <v>214908</v>
      </c>
      <c r="E41" s="14">
        <v>2541</v>
      </c>
      <c r="F41" s="68">
        <f t="shared" ref="F41" si="2">D41/C41</f>
        <v>12.028208428947222</v>
      </c>
      <c r="G41" s="66">
        <f>(E41*2*26)/C41</f>
        <v>7.3953097889964736</v>
      </c>
      <c r="H41" s="47">
        <f>F41+G41</f>
        <v>19.423518217943695</v>
      </c>
    </row>
    <row r="42" spans="1:11" x14ac:dyDescent="0.25">
      <c r="A42" s="21"/>
      <c r="B42" s="55" t="s">
        <v>53</v>
      </c>
      <c r="C42" s="16">
        <v>15305</v>
      </c>
      <c r="D42" s="16">
        <v>152344</v>
      </c>
      <c r="E42" s="16">
        <v>1640</v>
      </c>
      <c r="F42" s="69">
        <f>D42/C42</f>
        <v>9.9538712838941521</v>
      </c>
      <c r="G42" s="66">
        <f>(E42*2*26)/C42</f>
        <v>5.5720352825873896</v>
      </c>
      <c r="H42" s="52">
        <f>F42+G42</f>
        <v>15.525906566481542</v>
      </c>
    </row>
    <row r="43" spans="1:11" x14ac:dyDescent="0.25">
      <c r="A43" s="22">
        <v>2021</v>
      </c>
      <c r="B43" s="11"/>
      <c r="C43" s="17"/>
      <c r="D43" s="17"/>
      <c r="E43" s="17"/>
      <c r="F43" s="71"/>
      <c r="G43" s="72"/>
      <c r="H43" s="72"/>
    </row>
    <row r="44" spans="1:11" x14ac:dyDescent="0.25">
      <c r="A44" s="20"/>
      <c r="B44" s="13" t="s">
        <v>52</v>
      </c>
      <c r="C44" s="14">
        <v>17293</v>
      </c>
      <c r="D44" s="14">
        <v>141638</v>
      </c>
      <c r="E44" s="14">
        <v>2420</v>
      </c>
      <c r="F44" s="68">
        <f t="shared" ref="F44" si="3">D44/C44</f>
        <v>8.1904816977967965</v>
      </c>
      <c r="G44" s="66">
        <f>(E44*2*26)/C44</f>
        <v>7.2769328630081533</v>
      </c>
      <c r="H44" s="47">
        <f>F44+G44</f>
        <v>15.467414560804951</v>
      </c>
      <c r="I44" s="26"/>
      <c r="K44" s="73"/>
    </row>
    <row r="45" spans="1:11" x14ac:dyDescent="0.25">
      <c r="A45" s="21"/>
      <c r="B45" s="15" t="s">
        <v>53</v>
      </c>
      <c r="C45" s="16">
        <v>10692</v>
      </c>
      <c r="D45" s="16">
        <v>73173</v>
      </c>
      <c r="E45" s="16">
        <v>1294</v>
      </c>
      <c r="F45" s="69">
        <f>D45/C45</f>
        <v>6.8437149270482607</v>
      </c>
      <c r="G45" s="74">
        <f>(E45*2*26)/C45</f>
        <v>6.293303404414516</v>
      </c>
      <c r="H45" s="52">
        <f>F45+G45</f>
        <v>13.137018331462777</v>
      </c>
      <c r="I45" s="26"/>
      <c r="K45" s="73"/>
    </row>
    <row r="46" spans="1:11" x14ac:dyDescent="0.25">
      <c r="A46" s="22">
        <v>2022</v>
      </c>
      <c r="B46" s="11"/>
      <c r="C46" s="17"/>
      <c r="D46" s="17"/>
      <c r="E46" s="17"/>
      <c r="F46" s="71"/>
      <c r="G46" s="11"/>
      <c r="H46" s="11"/>
    </row>
    <row r="47" spans="1:11" x14ac:dyDescent="0.25">
      <c r="A47" s="20"/>
      <c r="B47" s="13" t="s">
        <v>52</v>
      </c>
      <c r="C47" s="14">
        <v>15980</v>
      </c>
      <c r="D47" s="14">
        <f>[1]Sheet1!$C$8</f>
        <v>192364</v>
      </c>
      <c r="E47" s="14">
        <f>[1]Sheet1!$D$6</f>
        <v>865</v>
      </c>
      <c r="F47" s="68">
        <f t="shared" ref="F47" si="4">D47/C47</f>
        <v>12.037797246558197</v>
      </c>
      <c r="G47" s="66">
        <f>(E47*2*26)/C47</f>
        <v>2.8147684605757197</v>
      </c>
      <c r="H47" s="47">
        <f>F47+G47</f>
        <v>14.852565707133916</v>
      </c>
    </row>
    <row r="48" spans="1:11" x14ac:dyDescent="0.25">
      <c r="A48" s="21"/>
      <c r="B48" s="55" t="s">
        <v>53</v>
      </c>
      <c r="C48" s="16">
        <v>11520</v>
      </c>
      <c r="D48" s="16">
        <v>105338</v>
      </c>
      <c r="E48" s="16">
        <f>[1]Sheet1!$D$8</f>
        <v>1549</v>
      </c>
      <c r="F48" s="69">
        <f>D48/C48</f>
        <v>9.1439236111111111</v>
      </c>
      <c r="G48" s="74">
        <f>(E48*2*26)/C48</f>
        <v>6.9920138888888888</v>
      </c>
      <c r="H48" s="52">
        <f>F48+G48</f>
        <v>16.135937500000001</v>
      </c>
    </row>
    <row r="49" spans="1:11" x14ac:dyDescent="0.25">
      <c r="A49" s="22">
        <v>2023</v>
      </c>
      <c r="B49" s="11"/>
      <c r="C49" s="17"/>
      <c r="D49" s="17"/>
      <c r="E49" s="17"/>
      <c r="F49" s="71"/>
      <c r="G49" s="11"/>
      <c r="H49" s="11"/>
    </row>
    <row r="50" spans="1:11" x14ac:dyDescent="0.25">
      <c r="A50" s="20"/>
      <c r="B50" s="13" t="s">
        <v>52</v>
      </c>
      <c r="C50" s="14">
        <v>14937</v>
      </c>
      <c r="D50" s="14">
        <v>178225</v>
      </c>
      <c r="E50" s="14">
        <v>2483</v>
      </c>
      <c r="F50" s="68">
        <f t="shared" ref="F50" si="5">D50/C50</f>
        <v>11.931780143268394</v>
      </c>
      <c r="G50" s="66">
        <f>(E50*2*26)/C50</f>
        <v>8.6440382941688423</v>
      </c>
      <c r="H50" s="47">
        <f>F50+G50</f>
        <v>20.575818437437235</v>
      </c>
    </row>
    <row r="51" spans="1:11" x14ac:dyDescent="0.25">
      <c r="A51" s="21"/>
      <c r="B51" s="55" t="s">
        <v>53</v>
      </c>
      <c r="C51" s="16">
        <v>9965</v>
      </c>
      <c r="D51" s="16">
        <v>91993</v>
      </c>
      <c r="E51" s="16">
        <v>1604</v>
      </c>
      <c r="F51" s="69">
        <f>D51/C51</f>
        <v>9.2316106372303057</v>
      </c>
      <c r="G51" s="74">
        <f>(E51*2*26)/C51</f>
        <v>8.3700953336678374</v>
      </c>
      <c r="H51" s="52">
        <f>F51+G51</f>
        <v>17.601705970898145</v>
      </c>
    </row>
    <row r="52" spans="1:11" x14ac:dyDescent="0.25">
      <c r="A52" s="22">
        <v>2024</v>
      </c>
      <c r="B52" s="11"/>
      <c r="C52" s="17"/>
      <c r="D52" s="17"/>
      <c r="E52" s="17"/>
      <c r="F52" s="71"/>
      <c r="G52" s="72"/>
      <c r="H52" s="72"/>
    </row>
    <row r="53" spans="1:11" x14ac:dyDescent="0.25">
      <c r="A53" s="20"/>
      <c r="B53" s="13" t="s">
        <v>52</v>
      </c>
      <c r="C53" s="14">
        <v>15025</v>
      </c>
      <c r="D53" s="14">
        <v>85224</v>
      </c>
      <c r="E53" s="14">
        <v>1605</v>
      </c>
      <c r="F53" s="68">
        <f t="shared" ref="F53" si="6">D53/C53</f>
        <v>5.672146422628952</v>
      </c>
      <c r="G53" s="66">
        <f>(E53*2*26)/C53</f>
        <v>5.5547420965058238</v>
      </c>
      <c r="H53" s="47">
        <f>F53+G53</f>
        <v>11.226888519134775</v>
      </c>
      <c r="I53" s="26"/>
      <c r="K53" s="73"/>
    </row>
    <row r="54" spans="1:11" x14ac:dyDescent="0.25">
      <c r="A54" s="21"/>
      <c r="B54" s="15" t="s">
        <v>53</v>
      </c>
      <c r="C54" s="16">
        <v>9817</v>
      </c>
      <c r="D54" s="16">
        <v>174177</v>
      </c>
      <c r="E54" s="16">
        <v>2477</v>
      </c>
      <c r="F54" s="69">
        <f>D54/C54</f>
        <v>17.74238565753285</v>
      </c>
      <c r="G54" s="74">
        <f>(E54*2*26)/C54</f>
        <v>13.120505246001834</v>
      </c>
      <c r="H54" s="52">
        <f>F54+G54</f>
        <v>30.862890903534684</v>
      </c>
      <c r="I54" s="26"/>
      <c r="K54" s="73"/>
    </row>
    <row r="55" spans="1:11" s="75" customFormat="1" ht="21.6" customHeight="1" x14ac:dyDescent="0.25">
      <c r="A55" s="2"/>
      <c r="B55" s="3" t="s">
        <v>55</v>
      </c>
      <c r="C55" s="60">
        <f>SUM(C8:C54)</f>
        <v>539297</v>
      </c>
      <c r="D55" s="60">
        <f t="shared" ref="D55:E55" si="7">SUM(D8:D54)</f>
        <v>7029165</v>
      </c>
      <c r="E55" s="60">
        <f t="shared" si="7"/>
        <v>63884</v>
      </c>
      <c r="F55" s="60"/>
      <c r="G55" s="60"/>
      <c r="H55" s="60"/>
      <c r="K55" s="76"/>
    </row>
    <row r="56" spans="1:11" s="75" customFormat="1" ht="21.6" customHeight="1" x14ac:dyDescent="0.25">
      <c r="A56" s="175" t="s">
        <v>58</v>
      </c>
      <c r="B56" s="176"/>
      <c r="C56" s="85"/>
      <c r="D56" s="85"/>
      <c r="E56" s="85">
        <f>E55*2*26</f>
        <v>3321968</v>
      </c>
      <c r="F56" s="85"/>
      <c r="G56" s="85"/>
      <c r="H56" s="85"/>
      <c r="K56" s="76"/>
    </row>
    <row r="57" spans="1:11" s="75" customFormat="1" ht="21.6" customHeight="1" x14ac:dyDescent="0.25">
      <c r="A57" s="177" t="s">
        <v>59</v>
      </c>
      <c r="B57" s="178"/>
      <c r="C57" s="85"/>
      <c r="D57" s="179">
        <f>D55+E56</f>
        <v>10351133</v>
      </c>
      <c r="E57" s="180"/>
      <c r="F57" s="85"/>
      <c r="G57" s="85"/>
      <c r="H57" s="85"/>
      <c r="K57" s="76"/>
    </row>
    <row r="58" spans="1:11" s="75" customFormat="1" ht="21.6" customHeight="1" x14ac:dyDescent="0.25">
      <c r="A58" s="177" t="s">
        <v>60</v>
      </c>
      <c r="B58" s="178"/>
      <c r="C58" s="85"/>
      <c r="D58" s="86"/>
      <c r="E58" s="87">
        <f>D57/C55</f>
        <v>19.193752236708161</v>
      </c>
      <c r="F58" s="85"/>
      <c r="G58" s="85"/>
      <c r="H58" s="85"/>
      <c r="K58" s="76"/>
    </row>
    <row r="59" spans="1:11" s="49" customFormat="1" ht="31.9" customHeight="1" x14ac:dyDescent="0.25">
      <c r="A59" s="172" t="s">
        <v>56</v>
      </c>
      <c r="B59" s="172"/>
      <c r="C59" s="172"/>
      <c r="D59" s="172"/>
      <c r="E59" s="172"/>
      <c r="F59" s="172"/>
      <c r="G59" s="172"/>
      <c r="H59" s="172"/>
    </row>
    <row r="60" spans="1:11" s="49" customFormat="1" ht="37.15" customHeight="1" x14ac:dyDescent="0.25">
      <c r="A60" s="173" t="s">
        <v>57</v>
      </c>
      <c r="B60" s="174"/>
      <c r="C60" s="174"/>
      <c r="D60" s="174"/>
      <c r="E60" s="174"/>
      <c r="F60" s="174"/>
      <c r="G60" s="174"/>
      <c r="H60" s="174"/>
    </row>
  </sheetData>
  <mergeCells count="10">
    <mergeCell ref="A1:H1"/>
    <mergeCell ref="A2:H2"/>
    <mergeCell ref="A4:H4"/>
    <mergeCell ref="A59:H59"/>
    <mergeCell ref="A60:H60"/>
    <mergeCell ref="A56:B56"/>
    <mergeCell ref="A57:B57"/>
    <mergeCell ref="D57:E57"/>
    <mergeCell ref="A58:B58"/>
    <mergeCell ref="A3:H3"/>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6"/>
  <sheetViews>
    <sheetView zoomScaleNormal="100" workbookViewId="0">
      <selection activeCell="A3" sqref="A3:I3"/>
    </sheetView>
  </sheetViews>
  <sheetFormatPr defaultColWidth="9" defaultRowHeight="15.75" x14ac:dyDescent="0.25"/>
  <cols>
    <col min="1" max="1" width="5.5" style="1" customWidth="1"/>
    <col min="2" max="2" width="17" style="1" customWidth="1"/>
    <col min="3" max="3" width="15.75" style="33" customWidth="1"/>
    <col min="4" max="4" width="15.625" style="33" customWidth="1"/>
    <col min="5" max="5" width="15.75" style="1" customWidth="1"/>
    <col min="6" max="6" width="10.75" style="33" customWidth="1"/>
    <col min="7" max="7" width="10.375" style="33" customWidth="1"/>
    <col min="8" max="8" width="15.25" style="33" customWidth="1"/>
    <col min="9" max="9" width="14.25" style="33" customWidth="1"/>
    <col min="10" max="10" width="9" style="1"/>
    <col min="11" max="11" width="27.75" style="33" customWidth="1"/>
    <col min="12" max="16384" width="9" style="1"/>
  </cols>
  <sheetData>
    <row r="1" spans="1:9" x14ac:dyDescent="0.25">
      <c r="A1" s="155" t="s">
        <v>63</v>
      </c>
      <c r="B1" s="155"/>
      <c r="C1" s="155"/>
      <c r="D1" s="155"/>
      <c r="E1" s="155"/>
      <c r="F1" s="155"/>
      <c r="G1" s="155"/>
      <c r="H1" s="155"/>
      <c r="I1" s="155"/>
    </row>
    <row r="2" spans="1:9" ht="21" customHeight="1" x14ac:dyDescent="0.3">
      <c r="A2" s="156" t="s">
        <v>45</v>
      </c>
      <c r="B2" s="154"/>
      <c r="C2" s="154"/>
      <c r="D2" s="154"/>
      <c r="E2" s="154"/>
      <c r="F2" s="154"/>
      <c r="G2" s="154"/>
      <c r="H2" s="154"/>
      <c r="I2" s="154"/>
    </row>
    <row r="3" spans="1:9" ht="14.25" customHeight="1" x14ac:dyDescent="0.3">
      <c r="A3" s="153" t="s">
        <v>179</v>
      </c>
      <c r="B3" s="156"/>
      <c r="C3" s="156"/>
      <c r="D3" s="156"/>
      <c r="E3" s="156"/>
      <c r="F3" s="156"/>
      <c r="G3" s="156"/>
      <c r="H3" s="156"/>
      <c r="I3" s="156"/>
    </row>
    <row r="4" spans="1:9" ht="13.5" customHeight="1" x14ac:dyDescent="0.3">
      <c r="A4" s="181"/>
      <c r="B4" s="182"/>
      <c r="C4" s="182"/>
      <c r="D4" s="182"/>
      <c r="E4" s="182"/>
      <c r="F4" s="182"/>
      <c r="G4" s="182"/>
      <c r="H4" s="182"/>
      <c r="I4" s="182"/>
    </row>
    <row r="5" spans="1:9" ht="44.25" customHeight="1" x14ac:dyDescent="0.25">
      <c r="A5" s="2" t="s">
        <v>0</v>
      </c>
      <c r="B5" s="3" t="s">
        <v>50</v>
      </c>
      <c r="C5" s="27" t="s">
        <v>17</v>
      </c>
      <c r="D5" s="23" t="s">
        <v>18</v>
      </c>
      <c r="E5" s="2" t="s">
        <v>40</v>
      </c>
      <c r="F5" s="4" t="s">
        <v>9</v>
      </c>
      <c r="G5" s="27" t="s">
        <v>19</v>
      </c>
      <c r="H5" s="27" t="s">
        <v>92</v>
      </c>
      <c r="I5" s="27" t="s">
        <v>20</v>
      </c>
    </row>
    <row r="6" spans="1:9" x14ac:dyDescent="0.25">
      <c r="A6" s="19">
        <v>2009</v>
      </c>
      <c r="B6" s="11"/>
      <c r="C6" s="12"/>
      <c r="D6" s="12">
        <v>800000000</v>
      </c>
      <c r="E6" s="28">
        <f>C6+D6</f>
        <v>800000000</v>
      </c>
      <c r="F6" s="12"/>
      <c r="G6" s="12"/>
      <c r="H6" s="12"/>
      <c r="I6" s="12"/>
    </row>
    <row r="7" spans="1:9" x14ac:dyDescent="0.25">
      <c r="A7" s="20">
        <v>2010</v>
      </c>
      <c r="B7" s="13" t="s">
        <v>51</v>
      </c>
      <c r="C7" s="14">
        <v>1550561000</v>
      </c>
      <c r="D7" s="14">
        <v>1113620000</v>
      </c>
      <c r="E7" s="29">
        <f>C7+D7</f>
        <v>2664181000</v>
      </c>
      <c r="F7" s="14">
        <v>15711</v>
      </c>
      <c r="G7" s="14">
        <v>207476</v>
      </c>
      <c r="H7" s="14">
        <f t="shared" ref="H7:H17" si="0">F7*G7</f>
        <v>3259655436</v>
      </c>
      <c r="I7" s="14">
        <v>-595474436</v>
      </c>
    </row>
    <row r="8" spans="1:9" x14ac:dyDescent="0.25">
      <c r="A8" s="20"/>
      <c r="B8" s="13" t="s">
        <v>52</v>
      </c>
      <c r="C8" s="14">
        <v>2133877000</v>
      </c>
      <c r="D8" s="14">
        <v>907380000</v>
      </c>
      <c r="E8" s="29">
        <f t="shared" ref="E8:E35" si="1">C8+D8</f>
        <v>3041257000</v>
      </c>
      <c r="F8" s="14">
        <v>17747</v>
      </c>
      <c r="G8" s="14">
        <v>234087</v>
      </c>
      <c r="H8" s="14">
        <f t="shared" si="0"/>
        <v>4154341989</v>
      </c>
      <c r="I8" s="14">
        <f t="shared" ref="I8:I35" si="2">E8-H8</f>
        <v>-1113084989</v>
      </c>
    </row>
    <row r="9" spans="1:9" x14ac:dyDescent="0.25">
      <c r="A9" s="20"/>
      <c r="B9" s="13"/>
      <c r="C9" s="14"/>
      <c r="D9" s="56"/>
      <c r="E9" s="29"/>
      <c r="F9" s="57">
        <v>33458</v>
      </c>
      <c r="G9" s="14"/>
      <c r="H9" s="14">
        <f t="shared" si="0"/>
        <v>0</v>
      </c>
      <c r="I9" s="14">
        <f t="shared" si="2"/>
        <v>0</v>
      </c>
    </row>
    <row r="10" spans="1:9" x14ac:dyDescent="0.25">
      <c r="A10" s="20">
        <v>2011</v>
      </c>
      <c r="B10" s="13" t="s">
        <v>51</v>
      </c>
      <c r="C10" s="14">
        <v>2197916000</v>
      </c>
      <c r="D10" s="14">
        <v>1819923000</v>
      </c>
      <c r="E10" s="29">
        <f t="shared" si="1"/>
        <v>4017839000</v>
      </c>
      <c r="F10" s="14">
        <v>16335</v>
      </c>
      <c r="G10" s="14">
        <v>275351</v>
      </c>
      <c r="H10" s="14">
        <f t="shared" si="0"/>
        <v>4497858585</v>
      </c>
      <c r="I10" s="14">
        <f t="shared" si="2"/>
        <v>-480019585</v>
      </c>
    </row>
    <row r="11" spans="1:9" x14ac:dyDescent="0.25">
      <c r="A11" s="20"/>
      <c r="B11" s="13" t="s">
        <v>52</v>
      </c>
      <c r="C11" s="14">
        <v>3913153000</v>
      </c>
      <c r="D11" s="14">
        <v>1162499000</v>
      </c>
      <c r="E11" s="29">
        <f t="shared" si="1"/>
        <v>5075652000</v>
      </c>
      <c r="F11" s="14">
        <v>19575</v>
      </c>
      <c r="G11" s="14">
        <v>275053</v>
      </c>
      <c r="H11" s="14">
        <f t="shared" si="0"/>
        <v>5384162475</v>
      </c>
      <c r="I11" s="14">
        <f t="shared" si="2"/>
        <v>-308510475</v>
      </c>
    </row>
    <row r="12" spans="1:9" x14ac:dyDescent="0.25">
      <c r="A12" s="20"/>
      <c r="B12" s="13"/>
      <c r="C12" s="14"/>
      <c r="D12" s="14"/>
      <c r="E12" s="29">
        <f t="shared" si="1"/>
        <v>0</v>
      </c>
      <c r="F12" s="57">
        <v>35910</v>
      </c>
      <c r="G12" s="14"/>
      <c r="H12" s="14">
        <f t="shared" si="0"/>
        <v>0</v>
      </c>
      <c r="I12" s="14">
        <f t="shared" si="2"/>
        <v>0</v>
      </c>
    </row>
    <row r="13" spans="1:9" x14ac:dyDescent="0.25">
      <c r="A13" s="20">
        <v>2012</v>
      </c>
      <c r="B13" s="13" t="s">
        <v>51</v>
      </c>
      <c r="C13" s="14">
        <v>2084140000</v>
      </c>
      <c r="D13" s="14">
        <v>2052851000</v>
      </c>
      <c r="E13" s="29">
        <f t="shared" si="1"/>
        <v>4136991000</v>
      </c>
      <c r="F13" s="14">
        <v>15917</v>
      </c>
      <c r="G13" s="14">
        <v>278364</v>
      </c>
      <c r="H13" s="14">
        <f t="shared" si="0"/>
        <v>4430719788</v>
      </c>
      <c r="I13" s="14">
        <f t="shared" si="2"/>
        <v>-293728788</v>
      </c>
    </row>
    <row r="14" spans="1:9" x14ac:dyDescent="0.25">
      <c r="A14" s="20"/>
      <c r="B14" s="13" t="s">
        <v>52</v>
      </c>
      <c r="C14" s="14">
        <v>4448714000</v>
      </c>
      <c r="D14" s="14">
        <v>789636000</v>
      </c>
      <c r="E14" s="29">
        <f t="shared" si="1"/>
        <v>5238350000</v>
      </c>
      <c r="F14" s="14">
        <v>19440</v>
      </c>
      <c r="G14" s="14">
        <v>278883</v>
      </c>
      <c r="H14" s="14">
        <f t="shared" si="0"/>
        <v>5421485520</v>
      </c>
      <c r="I14" s="14">
        <f t="shared" si="2"/>
        <v>-183135520</v>
      </c>
    </row>
    <row r="15" spans="1:9" x14ac:dyDescent="0.25">
      <c r="A15" s="20"/>
      <c r="B15" s="13"/>
      <c r="C15" s="14"/>
      <c r="D15" s="14"/>
      <c r="E15" s="29">
        <f t="shared" si="1"/>
        <v>0</v>
      </c>
      <c r="F15" s="57">
        <v>35357</v>
      </c>
      <c r="G15" s="14"/>
      <c r="H15" s="14">
        <f t="shared" si="0"/>
        <v>0</v>
      </c>
      <c r="I15" s="14">
        <f t="shared" si="2"/>
        <v>0</v>
      </c>
    </row>
    <row r="16" spans="1:9" x14ac:dyDescent="0.25">
      <c r="A16" s="20">
        <v>2013</v>
      </c>
      <c r="B16" s="13" t="s">
        <v>51</v>
      </c>
      <c r="C16" s="14">
        <v>2354158000</v>
      </c>
      <c r="D16" s="14">
        <v>2195000000</v>
      </c>
      <c r="E16" s="29">
        <f t="shared" si="1"/>
        <v>4549158000</v>
      </c>
      <c r="F16" s="14">
        <v>16500</v>
      </c>
      <c r="G16" s="14">
        <v>295085</v>
      </c>
      <c r="H16" s="14">
        <f t="shared" si="0"/>
        <v>4868902500</v>
      </c>
      <c r="I16" s="14">
        <f t="shared" si="2"/>
        <v>-319744500</v>
      </c>
    </row>
    <row r="17" spans="1:9" x14ac:dyDescent="0.25">
      <c r="A17" s="20"/>
      <c r="B17" s="13" t="s">
        <v>52</v>
      </c>
      <c r="C17" s="14">
        <v>4664944000</v>
      </c>
      <c r="D17" s="14">
        <v>1336000000</v>
      </c>
      <c r="E17" s="29">
        <f t="shared" si="1"/>
        <v>6000944000</v>
      </c>
      <c r="F17" s="14">
        <v>19464</v>
      </c>
      <c r="G17" s="14">
        <v>300755</v>
      </c>
      <c r="H17" s="14">
        <f t="shared" si="0"/>
        <v>5853895320</v>
      </c>
      <c r="I17" s="14">
        <f t="shared" si="2"/>
        <v>147048680</v>
      </c>
    </row>
    <row r="18" spans="1:9" x14ac:dyDescent="0.25">
      <c r="A18" s="20"/>
      <c r="B18" s="13"/>
      <c r="C18" s="14"/>
      <c r="D18" s="14"/>
      <c r="E18" s="29">
        <f t="shared" si="1"/>
        <v>0</v>
      </c>
      <c r="F18" s="57">
        <v>35964</v>
      </c>
      <c r="G18" s="14"/>
      <c r="H18" s="14"/>
      <c r="I18" s="14">
        <f t="shared" si="2"/>
        <v>0</v>
      </c>
    </row>
    <row r="19" spans="1:9" x14ac:dyDescent="0.25">
      <c r="A19" s="20">
        <v>2014</v>
      </c>
      <c r="B19" s="13" t="s">
        <v>2</v>
      </c>
      <c r="C19" s="14">
        <v>2291670000</v>
      </c>
      <c r="D19" s="14">
        <v>2387000000</v>
      </c>
      <c r="E19" s="29">
        <f t="shared" si="1"/>
        <v>4678670000</v>
      </c>
      <c r="F19" s="14">
        <v>16550</v>
      </c>
      <c r="G19" s="14">
        <v>285145</v>
      </c>
      <c r="H19" s="14">
        <f t="shared" ref="H19:H35" si="3">F19*G19</f>
        <v>4719149750</v>
      </c>
      <c r="I19" s="14">
        <f t="shared" si="2"/>
        <v>-40479750</v>
      </c>
    </row>
    <row r="20" spans="1:9" x14ac:dyDescent="0.25">
      <c r="A20" s="20"/>
      <c r="B20" s="13" t="s">
        <v>3</v>
      </c>
      <c r="C20" s="14">
        <v>5113846000</v>
      </c>
      <c r="D20" s="14">
        <v>1500900000</v>
      </c>
      <c r="E20" s="29">
        <f t="shared" si="1"/>
        <v>6614746000</v>
      </c>
      <c r="F20" s="14">
        <v>19506</v>
      </c>
      <c r="G20" s="14">
        <v>336737</v>
      </c>
      <c r="H20" s="14">
        <f t="shared" si="3"/>
        <v>6568391922</v>
      </c>
      <c r="I20" s="14">
        <f t="shared" si="2"/>
        <v>46354078</v>
      </c>
    </row>
    <row r="21" spans="1:9" x14ac:dyDescent="0.25">
      <c r="A21" s="20"/>
      <c r="B21" s="13"/>
      <c r="C21" s="14"/>
      <c r="D21" s="14"/>
      <c r="E21" s="30"/>
      <c r="F21" s="57">
        <v>36056</v>
      </c>
      <c r="G21" s="14"/>
      <c r="H21" s="14">
        <f t="shared" si="3"/>
        <v>0</v>
      </c>
      <c r="I21" s="14">
        <f t="shared" si="2"/>
        <v>0</v>
      </c>
    </row>
    <row r="22" spans="1:9" x14ac:dyDescent="0.25">
      <c r="A22" s="20">
        <v>2015</v>
      </c>
      <c r="B22" s="13" t="s">
        <v>51</v>
      </c>
      <c r="C22" s="14">
        <v>2227322000</v>
      </c>
      <c r="D22" s="14">
        <v>2799335000</v>
      </c>
      <c r="E22" s="29">
        <f t="shared" si="1"/>
        <v>5026657000</v>
      </c>
      <c r="F22" s="14">
        <v>16158</v>
      </c>
      <c r="G22" s="14">
        <v>302505</v>
      </c>
      <c r="H22" s="14">
        <f t="shared" si="3"/>
        <v>4887875790</v>
      </c>
      <c r="I22" s="14">
        <f t="shared" si="2"/>
        <v>138781210</v>
      </c>
    </row>
    <row r="23" spans="1:9" x14ac:dyDescent="0.25">
      <c r="A23" s="20"/>
      <c r="B23" s="13" t="s">
        <v>52</v>
      </c>
      <c r="C23" s="14">
        <v>4846176000</v>
      </c>
      <c r="D23" s="14">
        <v>1482280000</v>
      </c>
      <c r="E23" s="29">
        <f t="shared" si="1"/>
        <v>6328456000</v>
      </c>
      <c r="F23" s="14">
        <v>19557</v>
      </c>
      <c r="G23" s="14">
        <v>351574</v>
      </c>
      <c r="H23" s="14">
        <f t="shared" si="3"/>
        <v>6875732718</v>
      </c>
      <c r="I23" s="14">
        <f t="shared" si="2"/>
        <v>-547276718</v>
      </c>
    </row>
    <row r="24" spans="1:9" x14ac:dyDescent="0.25">
      <c r="A24" s="20"/>
      <c r="B24" s="13"/>
      <c r="C24" s="14"/>
      <c r="D24" s="14"/>
      <c r="E24" s="29">
        <f t="shared" si="1"/>
        <v>0</v>
      </c>
      <c r="F24" s="57">
        <v>35715</v>
      </c>
      <c r="G24" s="14"/>
      <c r="H24" s="14">
        <f t="shared" si="3"/>
        <v>0</v>
      </c>
      <c r="I24" s="14">
        <f t="shared" si="2"/>
        <v>0</v>
      </c>
    </row>
    <row r="25" spans="1:9" x14ac:dyDescent="0.25">
      <c r="A25" s="20">
        <v>2016</v>
      </c>
      <c r="B25" s="13" t="s">
        <v>51</v>
      </c>
      <c r="C25" s="31">
        <v>1947019000</v>
      </c>
      <c r="D25" s="31">
        <v>1964907000</v>
      </c>
      <c r="E25" s="29">
        <f t="shared" si="1"/>
        <v>3911926000</v>
      </c>
      <c r="F25" s="14">
        <v>13062</v>
      </c>
      <c r="G25" s="14">
        <v>288295</v>
      </c>
      <c r="H25" s="14">
        <f t="shared" si="3"/>
        <v>3765709290</v>
      </c>
      <c r="I25" s="14">
        <f t="shared" si="2"/>
        <v>146216710</v>
      </c>
    </row>
    <row r="26" spans="1:9" x14ac:dyDescent="0.25">
      <c r="A26" s="20"/>
      <c r="B26" s="13" t="s">
        <v>52</v>
      </c>
      <c r="C26" s="32">
        <v>4495621000</v>
      </c>
      <c r="D26" s="31">
        <v>1646157000</v>
      </c>
      <c r="E26" s="29">
        <f t="shared" si="1"/>
        <v>6141778000</v>
      </c>
      <c r="F26" s="14">
        <v>19651</v>
      </c>
      <c r="G26" s="14">
        <v>339882</v>
      </c>
      <c r="H26" s="14">
        <f t="shared" si="3"/>
        <v>6679021182</v>
      </c>
      <c r="I26" s="14">
        <f t="shared" si="2"/>
        <v>-537243182</v>
      </c>
    </row>
    <row r="27" spans="1:9" x14ac:dyDescent="0.25">
      <c r="A27" s="20"/>
      <c r="B27" s="13" t="s">
        <v>53</v>
      </c>
      <c r="C27" s="32">
        <v>2485137000</v>
      </c>
      <c r="D27" s="31">
        <v>2680888000</v>
      </c>
      <c r="E27" s="29">
        <f t="shared" si="1"/>
        <v>5166025000</v>
      </c>
      <c r="F27" s="14">
        <v>16008</v>
      </c>
      <c r="G27" s="14">
        <v>311410</v>
      </c>
      <c r="H27" s="14">
        <f t="shared" si="3"/>
        <v>4985051280</v>
      </c>
      <c r="I27" s="14">
        <f t="shared" si="2"/>
        <v>180973720</v>
      </c>
    </row>
    <row r="28" spans="1:9" x14ac:dyDescent="0.25">
      <c r="A28" s="20"/>
      <c r="B28" s="13"/>
      <c r="C28" s="14"/>
      <c r="D28" s="14"/>
      <c r="E28" s="13"/>
      <c r="F28" s="57">
        <v>48721</v>
      </c>
      <c r="G28" s="14"/>
      <c r="H28" s="14">
        <f t="shared" si="3"/>
        <v>0</v>
      </c>
      <c r="I28" s="14">
        <f t="shared" si="2"/>
        <v>0</v>
      </c>
    </row>
    <row r="29" spans="1:9" x14ac:dyDescent="0.25">
      <c r="A29" s="20">
        <v>2017</v>
      </c>
      <c r="B29" s="13" t="s">
        <v>51</v>
      </c>
      <c r="C29" s="31">
        <v>2001258000</v>
      </c>
      <c r="D29" s="31">
        <v>2008000000</v>
      </c>
      <c r="E29" s="29">
        <f t="shared" si="1"/>
        <v>4009258000</v>
      </c>
      <c r="F29" s="14">
        <v>13680</v>
      </c>
      <c r="G29" s="14">
        <v>306880</v>
      </c>
      <c r="H29" s="14">
        <f t="shared" si="3"/>
        <v>4198118400</v>
      </c>
      <c r="I29" s="14">
        <f t="shared" si="2"/>
        <v>-188860400</v>
      </c>
    </row>
    <row r="30" spans="1:9" x14ac:dyDescent="0.25">
      <c r="A30" s="20"/>
      <c r="B30" s="13" t="s">
        <v>52</v>
      </c>
      <c r="C30" s="31">
        <v>4151989000</v>
      </c>
      <c r="D30" s="31">
        <v>1873000000</v>
      </c>
      <c r="E30" s="29">
        <f t="shared" si="1"/>
        <v>6024989000</v>
      </c>
      <c r="F30" s="14">
        <v>19620</v>
      </c>
      <c r="G30" s="14">
        <v>338476</v>
      </c>
      <c r="H30" s="14">
        <f t="shared" si="3"/>
        <v>6640899120</v>
      </c>
      <c r="I30" s="14">
        <f t="shared" si="2"/>
        <v>-615910120</v>
      </c>
    </row>
    <row r="31" spans="1:9" x14ac:dyDescent="0.25">
      <c r="A31" s="20"/>
      <c r="B31" s="13" t="s">
        <v>53</v>
      </c>
      <c r="C31" s="31">
        <v>2650052000</v>
      </c>
      <c r="D31" s="31">
        <v>2670000000</v>
      </c>
      <c r="E31" s="29">
        <f t="shared" si="1"/>
        <v>5320052000</v>
      </c>
      <c r="F31" s="14">
        <v>15964</v>
      </c>
      <c r="G31" s="14">
        <v>309168</v>
      </c>
      <c r="H31" s="14">
        <f t="shared" si="3"/>
        <v>4935557952</v>
      </c>
      <c r="I31" s="14">
        <f t="shared" si="2"/>
        <v>384494048</v>
      </c>
    </row>
    <row r="32" spans="1:9" x14ac:dyDescent="0.25">
      <c r="A32" s="20"/>
      <c r="B32" s="13"/>
      <c r="C32" s="14"/>
      <c r="D32" s="14"/>
      <c r="E32" s="13"/>
      <c r="F32" s="57">
        <v>49264</v>
      </c>
      <c r="G32" s="14"/>
      <c r="H32" s="14">
        <f t="shared" si="3"/>
        <v>0</v>
      </c>
      <c r="I32" s="14">
        <f t="shared" si="2"/>
        <v>0</v>
      </c>
    </row>
    <row r="33" spans="1:11" x14ac:dyDescent="0.25">
      <c r="A33" s="20">
        <v>2018</v>
      </c>
      <c r="B33" s="13" t="s">
        <v>51</v>
      </c>
      <c r="C33" s="14">
        <v>1995671000</v>
      </c>
      <c r="D33" s="14">
        <v>2035310000</v>
      </c>
      <c r="E33" s="29">
        <f t="shared" si="1"/>
        <v>4030981000</v>
      </c>
      <c r="F33" s="14">
        <v>13067</v>
      </c>
      <c r="G33" s="14">
        <v>309330</v>
      </c>
      <c r="H33" s="14">
        <f t="shared" si="3"/>
        <v>4042015110</v>
      </c>
      <c r="I33" s="14">
        <f t="shared" si="2"/>
        <v>-11034110</v>
      </c>
    </row>
    <row r="34" spans="1:11" x14ac:dyDescent="0.25">
      <c r="A34" s="20"/>
      <c r="B34" s="13" t="s">
        <v>52</v>
      </c>
      <c r="C34" s="14">
        <v>4047580000</v>
      </c>
      <c r="D34" s="14">
        <v>1590833000</v>
      </c>
      <c r="E34" s="29">
        <f t="shared" si="1"/>
        <v>5638413000</v>
      </c>
      <c r="F34" s="14">
        <v>19614</v>
      </c>
      <c r="G34" s="14">
        <v>335664</v>
      </c>
      <c r="H34" s="14">
        <f t="shared" si="3"/>
        <v>6583713696</v>
      </c>
      <c r="I34" s="14">
        <f t="shared" si="2"/>
        <v>-945300696</v>
      </c>
    </row>
    <row r="35" spans="1:11" x14ac:dyDescent="0.25">
      <c r="A35" s="20"/>
      <c r="B35" s="13" t="s">
        <v>53</v>
      </c>
      <c r="C35" s="128">
        <v>2789339000</v>
      </c>
      <c r="D35" s="14">
        <v>2152500000</v>
      </c>
      <c r="E35" s="29">
        <f t="shared" si="1"/>
        <v>4941839000</v>
      </c>
      <c r="F35" s="14">
        <v>15946</v>
      </c>
      <c r="G35" s="14">
        <v>317224</v>
      </c>
      <c r="H35" s="14">
        <f t="shared" si="3"/>
        <v>5058453904</v>
      </c>
      <c r="I35" s="14">
        <f t="shared" si="2"/>
        <v>-116614904</v>
      </c>
    </row>
    <row r="36" spans="1:11" x14ac:dyDescent="0.25">
      <c r="A36" s="20"/>
      <c r="B36" s="13"/>
      <c r="C36" s="14"/>
      <c r="D36" s="14"/>
      <c r="E36" s="13"/>
      <c r="F36" s="57">
        <v>48627</v>
      </c>
      <c r="G36" s="14"/>
      <c r="H36" s="14"/>
      <c r="I36" s="14"/>
    </row>
    <row r="37" spans="1:11" x14ac:dyDescent="0.25">
      <c r="A37" s="20">
        <v>2019</v>
      </c>
      <c r="B37" s="13" t="s">
        <v>52</v>
      </c>
      <c r="C37" s="14">
        <v>4244261000</v>
      </c>
      <c r="D37" s="14">
        <v>2501000000</v>
      </c>
      <c r="E37" s="29">
        <f t="shared" ref="E37:E38" si="4">C37+D37</f>
        <v>6745261000</v>
      </c>
      <c r="F37" s="14">
        <v>22368</v>
      </c>
      <c r="G37" s="14">
        <v>352055</v>
      </c>
      <c r="H37" s="14">
        <f>F37*G37</f>
        <v>7874766240</v>
      </c>
      <c r="I37" s="14">
        <f>E37-H37</f>
        <v>-1129505240</v>
      </c>
    </row>
    <row r="38" spans="1:11" x14ac:dyDescent="0.25">
      <c r="A38" s="20"/>
      <c r="B38" s="13" t="s">
        <v>53</v>
      </c>
      <c r="C38" s="14">
        <v>3650257000</v>
      </c>
      <c r="D38" s="14">
        <v>2094000000</v>
      </c>
      <c r="E38" s="29">
        <f t="shared" si="4"/>
        <v>5744257000</v>
      </c>
      <c r="F38" s="14">
        <v>19456</v>
      </c>
      <c r="G38" s="48">
        <v>334894</v>
      </c>
      <c r="H38" s="14">
        <f>F38*G38</f>
        <v>6515697664</v>
      </c>
      <c r="I38" s="14">
        <f>E38-H38</f>
        <v>-771440664</v>
      </c>
    </row>
    <row r="39" spans="1:11" x14ac:dyDescent="0.25">
      <c r="A39" s="20"/>
      <c r="B39" s="13"/>
      <c r="C39" s="14"/>
      <c r="D39" s="14"/>
      <c r="E39" s="13"/>
      <c r="F39" s="57">
        <v>41824</v>
      </c>
      <c r="G39" s="14"/>
      <c r="H39" s="14"/>
      <c r="I39" s="14"/>
    </row>
    <row r="40" spans="1:11" x14ac:dyDescent="0.25">
      <c r="A40" s="20">
        <v>2020</v>
      </c>
      <c r="B40" s="13" t="s">
        <v>52</v>
      </c>
      <c r="C40" s="14">
        <v>3332387000</v>
      </c>
      <c r="D40" s="14">
        <f>2793983103.53169-121307318</f>
        <v>2672675785.5316901</v>
      </c>
      <c r="E40" s="47">
        <f>C40+D40</f>
        <v>6005062785.5316906</v>
      </c>
      <c r="F40" s="14">
        <v>17867</v>
      </c>
      <c r="G40" s="14">
        <v>347800</v>
      </c>
      <c r="H40" s="14">
        <f>G40*F40</f>
        <v>6214142600</v>
      </c>
      <c r="I40" s="14">
        <f>E40-H40</f>
        <v>-209079814.4683094</v>
      </c>
    </row>
    <row r="41" spans="1:11" x14ac:dyDescent="0.25">
      <c r="A41" s="20"/>
      <c r="B41" s="13" t="s">
        <v>53</v>
      </c>
      <c r="C41" s="14">
        <v>2335192000</v>
      </c>
      <c r="D41" s="14">
        <f>2190016896.46831-177352985</f>
        <v>2012663911.4683099</v>
      </c>
      <c r="E41" s="47">
        <f>C41+D41</f>
        <v>4347855911.4683094</v>
      </c>
      <c r="F41" s="16">
        <v>15305</v>
      </c>
      <c r="G41" s="14">
        <v>317680</v>
      </c>
      <c r="H41" s="14">
        <f>G41*F41</f>
        <v>4862092400</v>
      </c>
      <c r="I41" s="14">
        <f>E41-H41</f>
        <v>-514236488.5316906</v>
      </c>
    </row>
    <row r="42" spans="1:11" x14ac:dyDescent="0.25">
      <c r="A42" s="20"/>
      <c r="B42" s="13"/>
      <c r="C42" s="14"/>
      <c r="D42" s="14"/>
      <c r="E42" s="47"/>
      <c r="F42" s="58">
        <v>33172</v>
      </c>
      <c r="G42" s="14"/>
      <c r="H42" s="14"/>
      <c r="I42" s="14"/>
    </row>
    <row r="43" spans="1:11" x14ac:dyDescent="0.25">
      <c r="A43" s="20">
        <v>2021</v>
      </c>
      <c r="B43" s="13" t="s">
        <v>52</v>
      </c>
      <c r="C43" s="14">
        <v>2468871000</v>
      </c>
      <c r="D43" s="14">
        <v>2569819428</v>
      </c>
      <c r="E43" s="47">
        <f>C43+D43</f>
        <v>5038690428</v>
      </c>
      <c r="F43" s="14">
        <v>17293</v>
      </c>
      <c r="G43" s="14">
        <v>325489</v>
      </c>
      <c r="H43" s="14">
        <f>G43*F43</f>
        <v>5628681277</v>
      </c>
      <c r="I43" s="14">
        <f>E43-H43</f>
        <v>-589990849</v>
      </c>
    </row>
    <row r="44" spans="1:11" x14ac:dyDescent="0.25">
      <c r="A44" s="20"/>
      <c r="B44" s="13" t="s">
        <v>53</v>
      </c>
      <c r="C44" s="16">
        <v>1341319000</v>
      </c>
      <c r="D44" s="16">
        <v>1610180572</v>
      </c>
      <c r="E44" s="52">
        <f>C44+D44</f>
        <v>2951499572</v>
      </c>
      <c r="F44" s="16">
        <v>10692</v>
      </c>
      <c r="G44" s="16">
        <v>298718</v>
      </c>
      <c r="H44" s="16">
        <f>G44*F44</f>
        <v>3193892856</v>
      </c>
      <c r="I44" s="16">
        <f>E44-H44</f>
        <v>-242393284</v>
      </c>
    </row>
    <row r="45" spans="1:11" x14ac:dyDescent="0.25">
      <c r="A45" s="20"/>
      <c r="B45" s="13"/>
      <c r="C45" s="14"/>
      <c r="D45" s="14"/>
      <c r="E45" s="13"/>
      <c r="F45" s="57">
        <f>F43+F44</f>
        <v>27985</v>
      </c>
      <c r="G45" s="14"/>
      <c r="H45" s="14"/>
      <c r="I45" s="14"/>
    </row>
    <row r="46" spans="1:11" x14ac:dyDescent="0.25">
      <c r="A46" s="46">
        <v>2022</v>
      </c>
      <c r="B46" s="45" t="s">
        <v>52</v>
      </c>
      <c r="C46" s="31">
        <v>2694361000</v>
      </c>
      <c r="D46" s="88">
        <v>2660750000</v>
      </c>
      <c r="E46" s="89">
        <f>C46+D46</f>
        <v>5355111000</v>
      </c>
      <c r="F46" s="31">
        <v>15980</v>
      </c>
      <c r="G46" s="31">
        <f>H46/F46</f>
        <v>379761.46964518144</v>
      </c>
      <c r="H46" s="31">
        <v>6068588284.9299994</v>
      </c>
      <c r="I46" s="14">
        <f>E46-H46</f>
        <v>-713477284.92999935</v>
      </c>
    </row>
    <row r="47" spans="1:11" ht="18.75" x14ac:dyDescent="0.3">
      <c r="A47" s="46"/>
      <c r="B47" s="45" t="s">
        <v>53</v>
      </c>
      <c r="C47" s="31">
        <v>1591557000</v>
      </c>
      <c r="D47" s="88">
        <v>1779144000</v>
      </c>
      <c r="E47" s="89">
        <f>C47+D47</f>
        <v>3370701000</v>
      </c>
      <c r="F47" s="31">
        <v>11520</v>
      </c>
      <c r="G47" s="31">
        <f>H47/F47</f>
        <v>330676.86007552082</v>
      </c>
      <c r="H47" s="31">
        <v>3809397428.0699997</v>
      </c>
      <c r="I47" s="14">
        <f>E47-H47</f>
        <v>-438696428.06999969</v>
      </c>
      <c r="K47" s="84"/>
    </row>
    <row r="48" spans="1:11" x14ac:dyDescent="0.25">
      <c r="A48" s="46"/>
      <c r="B48" s="45"/>
      <c r="C48" s="31"/>
      <c r="D48" s="31"/>
      <c r="E48" s="89">
        <f t="shared" ref="E48:E53" si="5">C48+D48</f>
        <v>0</v>
      </c>
      <c r="F48" s="90">
        <f>F46+F47</f>
        <v>27500</v>
      </c>
      <c r="G48" s="31"/>
      <c r="H48" s="31"/>
      <c r="I48" s="81"/>
      <c r="K48" s="82"/>
    </row>
    <row r="49" spans="1:11" x14ac:dyDescent="0.25">
      <c r="A49" s="46">
        <v>2023</v>
      </c>
      <c r="B49" s="45" t="s">
        <v>52</v>
      </c>
      <c r="C49" s="31">
        <v>4732761000</v>
      </c>
      <c r="D49" s="31">
        <v>2635745000</v>
      </c>
      <c r="E49" s="89">
        <f t="shared" si="5"/>
        <v>7368506000</v>
      </c>
      <c r="F49" s="31">
        <v>14937</v>
      </c>
      <c r="G49" s="31">
        <f>H49/F49</f>
        <v>456822.65021557204</v>
      </c>
      <c r="H49" s="31">
        <v>6823559926.2699995</v>
      </c>
      <c r="I49" s="14">
        <f>E49-H49</f>
        <v>544946073.7300005</v>
      </c>
      <c r="K49" s="83"/>
    </row>
    <row r="50" spans="1:11" x14ac:dyDescent="0.25">
      <c r="A50" s="46"/>
      <c r="B50" s="45" t="s">
        <v>53</v>
      </c>
      <c r="C50" s="31">
        <v>2906782000</v>
      </c>
      <c r="D50" s="31">
        <v>2152744000</v>
      </c>
      <c r="E50" s="89">
        <f t="shared" si="5"/>
        <v>5059526000</v>
      </c>
      <c r="F50" s="91">
        <v>9965</v>
      </c>
      <c r="G50" s="31">
        <f>H50/F50</f>
        <v>466246.32842247875</v>
      </c>
      <c r="H50" s="31">
        <v>4646144662.7300005</v>
      </c>
      <c r="I50" s="14">
        <f>E50-H50</f>
        <v>413381337.2699995</v>
      </c>
      <c r="K50" s="83"/>
    </row>
    <row r="51" spans="1:11" x14ac:dyDescent="0.25">
      <c r="A51" s="46"/>
      <c r="B51" s="45"/>
      <c r="C51" s="31"/>
      <c r="D51" s="31"/>
      <c r="E51" s="89">
        <f t="shared" si="5"/>
        <v>0</v>
      </c>
      <c r="F51" s="92">
        <f>F49+F50</f>
        <v>24902</v>
      </c>
      <c r="G51" s="31"/>
      <c r="H51" s="31"/>
      <c r="I51" s="81"/>
    </row>
    <row r="52" spans="1:11" x14ac:dyDescent="0.25">
      <c r="A52" s="46">
        <v>2024</v>
      </c>
      <c r="B52" s="45" t="s">
        <v>52</v>
      </c>
      <c r="C52" s="31">
        <v>3955231000</v>
      </c>
      <c r="D52" s="31">
        <v>2370750000</v>
      </c>
      <c r="E52" s="89">
        <f t="shared" si="5"/>
        <v>6325981000</v>
      </c>
      <c r="F52" s="31">
        <v>15025</v>
      </c>
      <c r="G52" s="31">
        <f>H52/F52</f>
        <v>393015.02821697167</v>
      </c>
      <c r="H52" s="31">
        <v>5905050798.9599991</v>
      </c>
      <c r="I52" s="14">
        <f>E52-H52</f>
        <v>420930201.04000092</v>
      </c>
    </row>
    <row r="53" spans="1:11" x14ac:dyDescent="0.25">
      <c r="A53" s="46"/>
      <c r="B53" s="45" t="s">
        <v>53</v>
      </c>
      <c r="C53" s="91">
        <v>2354010000</v>
      </c>
      <c r="D53" s="91">
        <v>1775473000</v>
      </c>
      <c r="E53" s="89">
        <f t="shared" si="5"/>
        <v>4129483000</v>
      </c>
      <c r="F53" s="91">
        <v>9817</v>
      </c>
      <c r="G53" s="31">
        <f>H53/F53</f>
        <v>377768.50178669661</v>
      </c>
      <c r="H53" s="91">
        <v>3708553382.0400004</v>
      </c>
      <c r="I53" s="14">
        <f>E53-H53</f>
        <v>420929617.95999956</v>
      </c>
    </row>
    <row r="54" spans="1:11" x14ac:dyDescent="0.25">
      <c r="A54" s="46"/>
      <c r="B54" s="45"/>
      <c r="C54" s="31"/>
      <c r="D54" s="31"/>
      <c r="E54" s="45"/>
      <c r="F54" s="90">
        <f>F52+F53</f>
        <v>24842</v>
      </c>
      <c r="G54" s="31"/>
      <c r="H54" s="31"/>
      <c r="I54" s="14"/>
    </row>
    <row r="55" spans="1:11" s="130" customFormat="1" ht="12.75" x14ac:dyDescent="0.2">
      <c r="A55" s="183" t="s">
        <v>55</v>
      </c>
      <c r="B55" s="184"/>
      <c r="C55" s="129">
        <f>SUM(C7:C53)</f>
        <v>99997132000</v>
      </c>
      <c r="D55" s="129">
        <f t="shared" ref="D55:I55" si="6">SUM(D7:D53)</f>
        <v>65002964697</v>
      </c>
      <c r="E55" s="129">
        <f t="shared" si="6"/>
        <v>165000096697</v>
      </c>
      <c r="F55" s="129">
        <f t="shared" si="6"/>
        <v>1053752</v>
      </c>
      <c r="G55" s="129">
        <f t="shared" si="6"/>
        <v>10658270.83836242</v>
      </c>
      <c r="H55" s="129">
        <f t="shared" si="6"/>
        <v>173061279247</v>
      </c>
      <c r="I55" s="129">
        <f t="shared" si="6"/>
        <v>-8061182550</v>
      </c>
      <c r="K55" s="131"/>
    </row>
    <row r="56" spans="1:11" x14ac:dyDescent="0.25">
      <c r="F56" s="59"/>
    </row>
  </sheetData>
  <mergeCells count="5">
    <mergeCell ref="A2:I2"/>
    <mergeCell ref="A4:I4"/>
    <mergeCell ref="A55:B55"/>
    <mergeCell ref="A1:I1"/>
    <mergeCell ref="A3:I3"/>
  </mergeCells>
  <pageMargins left="0.70866141732283472" right="0.70866141732283472" top="0.74803149606299213" bottom="0.74803149606299213" header="0.31496062992125984" footer="0.31496062992125984"/>
  <pageSetup paperSize="9" orientation="landscape"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workbookViewId="0">
      <selection activeCell="A3" sqref="A3:H3"/>
    </sheetView>
  </sheetViews>
  <sheetFormatPr defaultColWidth="9" defaultRowHeight="15.75" x14ac:dyDescent="0.25"/>
  <cols>
    <col min="1" max="1" width="6.75" style="34" customWidth="1"/>
    <col min="2" max="2" width="14.625" style="34" customWidth="1"/>
    <col min="3" max="3" width="28.5" style="34" customWidth="1"/>
    <col min="4" max="4" width="11.75" style="80" customWidth="1"/>
    <col min="5" max="5" width="15.5" style="80" customWidth="1"/>
    <col min="6" max="6" width="9.125" style="34" customWidth="1"/>
    <col min="7" max="7" width="10.25" style="34" customWidth="1"/>
    <col min="8" max="8" width="21.625" style="34" customWidth="1"/>
    <col min="9" max="16384" width="9" style="34"/>
  </cols>
  <sheetData>
    <row r="1" spans="1:8" x14ac:dyDescent="0.25">
      <c r="A1" s="185" t="s">
        <v>64</v>
      </c>
      <c r="B1" s="185"/>
      <c r="C1" s="185"/>
      <c r="D1" s="185"/>
      <c r="E1" s="185"/>
      <c r="F1" s="185"/>
      <c r="G1" s="185"/>
      <c r="H1" s="185"/>
    </row>
    <row r="2" spans="1:8" x14ac:dyDescent="0.25">
      <c r="A2" s="174" t="s">
        <v>76</v>
      </c>
      <c r="B2" s="174"/>
      <c r="C2" s="174"/>
      <c r="D2" s="174"/>
      <c r="E2" s="174"/>
      <c r="F2" s="174"/>
      <c r="G2" s="174"/>
      <c r="H2" s="174"/>
    </row>
    <row r="3" spans="1:8" x14ac:dyDescent="0.25">
      <c r="A3" s="194" t="s">
        <v>179</v>
      </c>
      <c r="B3" s="174"/>
      <c r="C3" s="174"/>
      <c r="D3" s="174"/>
      <c r="E3" s="174"/>
      <c r="F3" s="174"/>
      <c r="G3" s="174"/>
      <c r="H3" s="174"/>
    </row>
    <row r="4" spans="1:8" x14ac:dyDescent="0.25">
      <c r="A4" s="186"/>
      <c r="B4" s="187"/>
      <c r="C4" s="187"/>
      <c r="D4" s="187"/>
      <c r="E4" s="187"/>
      <c r="F4" s="187"/>
      <c r="G4" s="187"/>
      <c r="H4" s="187"/>
    </row>
    <row r="5" spans="1:8" ht="15.75" customHeight="1" x14ac:dyDescent="0.25">
      <c r="A5" s="35"/>
      <c r="B5" s="35"/>
      <c r="C5" s="35"/>
      <c r="D5" s="95"/>
      <c r="E5" s="95"/>
      <c r="F5" s="36" t="s">
        <v>46</v>
      </c>
      <c r="G5" s="191" t="s">
        <v>48</v>
      </c>
      <c r="H5" s="188" t="s">
        <v>47</v>
      </c>
    </row>
    <row r="6" spans="1:8" x14ac:dyDescent="0.25">
      <c r="A6" s="37" t="s">
        <v>21</v>
      </c>
      <c r="B6" s="37" t="s">
        <v>22</v>
      </c>
      <c r="C6" s="38"/>
      <c r="D6" s="37"/>
      <c r="E6" s="37"/>
      <c r="F6" s="39" t="s">
        <v>23</v>
      </c>
      <c r="G6" s="192"/>
      <c r="H6" s="189"/>
    </row>
    <row r="7" spans="1:8" x14ac:dyDescent="0.25">
      <c r="A7" s="37" t="s">
        <v>24</v>
      </c>
      <c r="B7" s="37" t="s">
        <v>25</v>
      </c>
      <c r="C7" s="37" t="s">
        <v>26</v>
      </c>
      <c r="D7" s="37" t="s">
        <v>27</v>
      </c>
      <c r="E7" s="37" t="s">
        <v>28</v>
      </c>
      <c r="F7" s="39" t="s">
        <v>29</v>
      </c>
      <c r="G7" s="192"/>
      <c r="H7" s="189"/>
    </row>
    <row r="8" spans="1:8" x14ac:dyDescent="0.25">
      <c r="A8" s="40"/>
      <c r="B8" s="41"/>
      <c r="C8" s="41"/>
      <c r="D8" s="41"/>
      <c r="E8" s="41"/>
      <c r="F8" s="42" t="s">
        <v>30</v>
      </c>
      <c r="G8" s="193"/>
      <c r="H8" s="190"/>
    </row>
    <row r="9" spans="1:8" s="44" customFormat="1" ht="12.75" x14ac:dyDescent="0.2">
      <c r="A9" s="43">
        <v>1</v>
      </c>
      <c r="B9" s="43">
        <v>2</v>
      </c>
      <c r="C9" s="43">
        <v>4</v>
      </c>
      <c r="D9" s="43">
        <v>5</v>
      </c>
      <c r="E9" s="43">
        <v>6</v>
      </c>
      <c r="F9" s="43">
        <v>7</v>
      </c>
      <c r="G9" s="43">
        <v>9</v>
      </c>
      <c r="H9" s="43">
        <v>17</v>
      </c>
    </row>
    <row r="10" spans="1:8" x14ac:dyDescent="0.25">
      <c r="A10" s="93">
        <v>1</v>
      </c>
      <c r="B10" s="53" t="s">
        <v>67</v>
      </c>
      <c r="C10" s="94" t="s">
        <v>49</v>
      </c>
      <c r="D10" s="93" t="s">
        <v>31</v>
      </c>
      <c r="E10" s="93" t="s">
        <v>32</v>
      </c>
      <c r="F10" s="93">
        <v>40</v>
      </c>
      <c r="G10" s="93">
        <v>2015</v>
      </c>
      <c r="H10" s="53" t="s">
        <v>68</v>
      </c>
    </row>
    <row r="11" spans="1:8" x14ac:dyDescent="0.25">
      <c r="A11" s="93">
        <v>2</v>
      </c>
      <c r="B11" s="53" t="s">
        <v>67</v>
      </c>
      <c r="C11" s="94" t="s">
        <v>49</v>
      </c>
      <c r="D11" s="93" t="s">
        <v>33</v>
      </c>
      <c r="E11" s="93" t="s">
        <v>32</v>
      </c>
      <c r="F11" s="93">
        <v>40</v>
      </c>
      <c r="G11" s="93">
        <v>2015</v>
      </c>
      <c r="H11" s="53" t="s">
        <v>68</v>
      </c>
    </row>
    <row r="12" spans="1:8" x14ac:dyDescent="0.25">
      <c r="A12" s="93">
        <v>3</v>
      </c>
      <c r="B12" s="53" t="s">
        <v>67</v>
      </c>
      <c r="C12" s="94" t="s">
        <v>49</v>
      </c>
      <c r="D12" s="93" t="s">
        <v>36</v>
      </c>
      <c r="E12" s="93" t="s">
        <v>32</v>
      </c>
      <c r="F12" s="93">
        <v>40</v>
      </c>
      <c r="G12" s="93">
        <v>2017</v>
      </c>
      <c r="H12" s="53" t="s">
        <v>68</v>
      </c>
    </row>
    <row r="13" spans="1:8" x14ac:dyDescent="0.25">
      <c r="A13" s="93">
        <v>4</v>
      </c>
      <c r="B13" s="53" t="s">
        <v>67</v>
      </c>
      <c r="C13" s="94" t="s">
        <v>49</v>
      </c>
      <c r="D13" s="93" t="s">
        <v>38</v>
      </c>
      <c r="E13" s="93" t="s">
        <v>32</v>
      </c>
      <c r="F13" s="93">
        <v>40</v>
      </c>
      <c r="G13" s="93">
        <v>2017</v>
      </c>
      <c r="H13" s="53" t="s">
        <v>68</v>
      </c>
    </row>
    <row r="14" spans="1:8" x14ac:dyDescent="0.25">
      <c r="A14" s="93">
        <v>5</v>
      </c>
      <c r="B14" s="53" t="s">
        <v>67</v>
      </c>
      <c r="C14" s="94" t="s">
        <v>49</v>
      </c>
      <c r="D14" s="93" t="s">
        <v>70</v>
      </c>
      <c r="E14" s="93" t="s">
        <v>66</v>
      </c>
      <c r="F14" s="93">
        <v>40</v>
      </c>
      <c r="G14" s="93">
        <v>2019</v>
      </c>
      <c r="H14" s="53" t="s">
        <v>69</v>
      </c>
    </row>
    <row r="15" spans="1:8" x14ac:dyDescent="0.25">
      <c r="A15" s="93">
        <v>6</v>
      </c>
      <c r="B15" s="53" t="s">
        <v>67</v>
      </c>
      <c r="C15" s="94" t="s">
        <v>49</v>
      </c>
      <c r="D15" s="93" t="s">
        <v>71</v>
      </c>
      <c r="E15" s="93" t="s">
        <v>66</v>
      </c>
      <c r="F15" s="93">
        <v>40</v>
      </c>
      <c r="G15" s="93">
        <v>2019</v>
      </c>
      <c r="H15" s="53" t="s">
        <v>69</v>
      </c>
    </row>
    <row r="16" spans="1:8" x14ac:dyDescent="0.25">
      <c r="A16" s="93">
        <v>7</v>
      </c>
      <c r="B16" s="53" t="s">
        <v>67</v>
      </c>
      <c r="C16" s="94" t="s">
        <v>49</v>
      </c>
      <c r="D16" s="93" t="s">
        <v>72</v>
      </c>
      <c r="E16" s="93" t="s">
        <v>66</v>
      </c>
      <c r="F16" s="93">
        <v>40</v>
      </c>
      <c r="G16" s="93">
        <v>2019</v>
      </c>
      <c r="H16" s="53" t="s">
        <v>69</v>
      </c>
    </row>
    <row r="17" spans="1:8" x14ac:dyDescent="0.25">
      <c r="A17" s="93">
        <v>8</v>
      </c>
      <c r="B17" s="53" t="s">
        <v>67</v>
      </c>
      <c r="C17" s="94" t="s">
        <v>49</v>
      </c>
      <c r="D17" s="93" t="s">
        <v>73</v>
      </c>
      <c r="E17" s="93" t="s">
        <v>66</v>
      </c>
      <c r="F17" s="93">
        <v>40</v>
      </c>
      <c r="G17" s="93">
        <v>2019</v>
      </c>
      <c r="H17" s="53" t="s">
        <v>69</v>
      </c>
    </row>
    <row r="18" spans="1:8" x14ac:dyDescent="0.25">
      <c r="A18" s="93">
        <v>9</v>
      </c>
      <c r="B18" s="53" t="s">
        <v>67</v>
      </c>
      <c r="C18" s="94" t="s">
        <v>49</v>
      </c>
      <c r="D18" s="93" t="s">
        <v>74</v>
      </c>
      <c r="E18" s="93" t="s">
        <v>66</v>
      </c>
      <c r="F18" s="93">
        <v>40</v>
      </c>
      <c r="G18" s="93">
        <v>2019</v>
      </c>
      <c r="H18" s="53" t="s">
        <v>69</v>
      </c>
    </row>
    <row r="19" spans="1:8" x14ac:dyDescent="0.25">
      <c r="A19" s="93">
        <v>10</v>
      </c>
      <c r="B19" s="53" t="s">
        <v>67</v>
      </c>
      <c r="C19" s="94" t="s">
        <v>49</v>
      </c>
      <c r="D19" s="93" t="s">
        <v>75</v>
      </c>
      <c r="E19" s="93" t="s">
        <v>66</v>
      </c>
      <c r="F19" s="93">
        <v>40</v>
      </c>
      <c r="G19" s="93">
        <v>2019</v>
      </c>
      <c r="H19" s="53" t="s">
        <v>69</v>
      </c>
    </row>
    <row r="20" spans="1:8" x14ac:dyDescent="0.25">
      <c r="A20" s="93">
        <v>11</v>
      </c>
      <c r="B20" s="53" t="s">
        <v>67</v>
      </c>
      <c r="C20" s="94" t="s">
        <v>49</v>
      </c>
      <c r="D20" s="93" t="s">
        <v>35</v>
      </c>
      <c r="E20" s="93" t="s">
        <v>32</v>
      </c>
      <c r="F20" s="93">
        <v>40</v>
      </c>
      <c r="G20" s="93">
        <v>2016</v>
      </c>
      <c r="H20" s="53" t="s">
        <v>65</v>
      </c>
    </row>
    <row r="21" spans="1:8" x14ac:dyDescent="0.25">
      <c r="A21" s="93">
        <v>12</v>
      </c>
      <c r="B21" s="53" t="s">
        <v>67</v>
      </c>
      <c r="C21" s="94" t="s">
        <v>49</v>
      </c>
      <c r="D21" s="93" t="s">
        <v>34</v>
      </c>
      <c r="E21" s="93" t="s">
        <v>32</v>
      </c>
      <c r="F21" s="93">
        <v>40</v>
      </c>
      <c r="G21" s="93">
        <v>2015</v>
      </c>
      <c r="H21" s="53" t="s">
        <v>65</v>
      </c>
    </row>
    <row r="22" spans="1:8" x14ac:dyDescent="0.25">
      <c r="A22" s="93">
        <v>13</v>
      </c>
      <c r="B22" s="53" t="s">
        <v>67</v>
      </c>
      <c r="C22" s="94" t="s">
        <v>49</v>
      </c>
      <c r="D22" s="93" t="s">
        <v>37</v>
      </c>
      <c r="E22" s="93" t="s">
        <v>32</v>
      </c>
      <c r="F22" s="93">
        <v>40</v>
      </c>
      <c r="G22" s="93">
        <v>2015</v>
      </c>
      <c r="H22" s="53" t="s">
        <v>65</v>
      </c>
    </row>
  </sheetData>
  <mergeCells count="6">
    <mergeCell ref="A1:H1"/>
    <mergeCell ref="A2:H2"/>
    <mergeCell ref="A4:H4"/>
    <mergeCell ref="H5:H8"/>
    <mergeCell ref="G5:G8"/>
    <mergeCell ref="A3:H3"/>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workbookViewId="0">
      <selection activeCell="A4" sqref="A4:D4"/>
    </sheetView>
  </sheetViews>
  <sheetFormatPr defaultRowHeight="15.75" x14ac:dyDescent="0.25"/>
  <cols>
    <col min="1" max="1" width="7.75" customWidth="1"/>
    <col min="2" max="2" width="37.875" customWidth="1"/>
    <col min="3" max="3" width="15.5" customWidth="1"/>
    <col min="4" max="4" width="12.625" customWidth="1"/>
  </cols>
  <sheetData>
    <row r="1" spans="1:4" x14ac:dyDescent="0.25">
      <c r="A1" s="198" t="s">
        <v>158</v>
      </c>
      <c r="B1" s="198"/>
      <c r="C1" s="198"/>
      <c r="D1" s="198"/>
    </row>
    <row r="2" spans="1:4" ht="16.5" x14ac:dyDescent="0.25">
      <c r="A2" s="199" t="s">
        <v>94</v>
      </c>
      <c r="B2" s="199"/>
      <c r="C2" s="199"/>
      <c r="D2" s="199"/>
    </row>
    <row r="3" spans="1:4" ht="16.5" x14ac:dyDescent="0.25">
      <c r="A3" s="199" t="s">
        <v>95</v>
      </c>
      <c r="B3" s="199"/>
      <c r="C3" s="199"/>
      <c r="D3" s="199"/>
    </row>
    <row r="4" spans="1:4" x14ac:dyDescent="0.25">
      <c r="A4" s="200" t="s">
        <v>179</v>
      </c>
      <c r="B4" s="200"/>
      <c r="C4" s="200"/>
      <c r="D4" s="200"/>
    </row>
    <row r="5" spans="1:4" x14ac:dyDescent="0.25">
      <c r="A5" s="106"/>
    </row>
    <row r="6" spans="1:4" ht="16.5" x14ac:dyDescent="0.25">
      <c r="A6" s="108" t="s">
        <v>8</v>
      </c>
      <c r="B6" s="108" t="s">
        <v>96</v>
      </c>
      <c r="C6" s="108" t="s">
        <v>97</v>
      </c>
      <c r="D6" s="109" t="s">
        <v>98</v>
      </c>
    </row>
    <row r="7" spans="1:4" ht="18" customHeight="1" x14ac:dyDescent="0.25">
      <c r="A7" s="110" t="s">
        <v>99</v>
      </c>
      <c r="B7" s="111" t="s">
        <v>100</v>
      </c>
      <c r="C7" s="112"/>
      <c r="D7" s="113"/>
    </row>
    <row r="8" spans="1:4" ht="17.25" x14ac:dyDescent="0.25">
      <c r="A8" s="114" t="s">
        <v>101</v>
      </c>
      <c r="B8" s="115" t="s">
        <v>122</v>
      </c>
      <c r="C8" s="114"/>
      <c r="D8" s="116"/>
    </row>
    <row r="9" spans="1:4" ht="16.5" x14ac:dyDescent="0.25">
      <c r="A9" s="112" t="s">
        <v>102</v>
      </c>
      <c r="B9" s="117" t="s">
        <v>53</v>
      </c>
      <c r="C9" s="112" t="s">
        <v>121</v>
      </c>
      <c r="D9" s="118">
        <v>18000</v>
      </c>
    </row>
    <row r="10" spans="1:4" ht="16.5" x14ac:dyDescent="0.25">
      <c r="A10" s="112" t="s">
        <v>103</v>
      </c>
      <c r="B10" s="117" t="s">
        <v>104</v>
      </c>
      <c r="C10" s="112" t="s">
        <v>121</v>
      </c>
      <c r="D10" s="118">
        <v>10000</v>
      </c>
    </row>
    <row r="11" spans="1:4" ht="16.5" x14ac:dyDescent="0.25">
      <c r="A11" s="112" t="s">
        <v>105</v>
      </c>
      <c r="B11" s="117" t="s">
        <v>106</v>
      </c>
      <c r="C11" s="112" t="s">
        <v>121</v>
      </c>
      <c r="D11" s="118">
        <v>8000</v>
      </c>
    </row>
    <row r="12" spans="1:4" ht="16.5" x14ac:dyDescent="0.25">
      <c r="A12" s="112">
        <v>4</v>
      </c>
      <c r="B12" s="117" t="s">
        <v>107</v>
      </c>
      <c r="C12" s="112" t="s">
        <v>121</v>
      </c>
      <c r="D12" s="118">
        <v>5000</v>
      </c>
    </row>
    <row r="13" spans="1:4" x14ac:dyDescent="0.25">
      <c r="A13" s="195">
        <v>5</v>
      </c>
      <c r="B13" s="196" t="s">
        <v>108</v>
      </c>
      <c r="C13" s="195" t="s">
        <v>121</v>
      </c>
      <c r="D13" s="197">
        <v>18000</v>
      </c>
    </row>
    <row r="14" spans="1:4" ht="46.5" customHeight="1" x14ac:dyDescent="0.25">
      <c r="A14" s="195"/>
      <c r="B14" s="196"/>
      <c r="C14" s="195"/>
      <c r="D14" s="197"/>
    </row>
    <row r="15" spans="1:4" x14ac:dyDescent="0.25">
      <c r="A15" s="195">
        <v>6</v>
      </c>
      <c r="B15" s="196" t="s">
        <v>109</v>
      </c>
      <c r="C15" s="195" t="s">
        <v>121</v>
      </c>
      <c r="D15" s="197">
        <v>10000</v>
      </c>
    </row>
    <row r="16" spans="1:4" ht="42" customHeight="1" x14ac:dyDescent="0.25">
      <c r="A16" s="195"/>
      <c r="B16" s="196"/>
      <c r="C16" s="195"/>
      <c r="D16" s="197"/>
    </row>
    <row r="17" spans="1:4" ht="17.25" x14ac:dyDescent="0.25">
      <c r="A17" s="114" t="s">
        <v>110</v>
      </c>
      <c r="B17" s="115" t="s">
        <v>111</v>
      </c>
      <c r="C17" s="114"/>
      <c r="D17" s="116"/>
    </row>
    <row r="18" spans="1:4" ht="16.5" x14ac:dyDescent="0.25">
      <c r="A18" s="119">
        <v>1</v>
      </c>
      <c r="B18" s="117" t="s">
        <v>53</v>
      </c>
      <c r="C18" s="112" t="s">
        <v>112</v>
      </c>
      <c r="D18" s="118">
        <v>500000</v>
      </c>
    </row>
    <row r="19" spans="1:4" ht="16.5" x14ac:dyDescent="0.25">
      <c r="A19" s="119">
        <v>2</v>
      </c>
      <c r="B19" s="117" t="s">
        <v>104</v>
      </c>
      <c r="C19" s="112" t="s">
        <v>112</v>
      </c>
      <c r="D19" s="118">
        <v>300000</v>
      </c>
    </row>
    <row r="20" spans="1:4" ht="16.5" x14ac:dyDescent="0.25">
      <c r="A20" s="119">
        <v>3</v>
      </c>
      <c r="B20" s="117" t="s">
        <v>106</v>
      </c>
      <c r="C20" s="112" t="s">
        <v>112</v>
      </c>
      <c r="D20" s="118">
        <v>240000</v>
      </c>
    </row>
    <row r="21" spans="1:4" ht="15.75" customHeight="1" x14ac:dyDescent="0.25">
      <c r="A21" s="119">
        <v>4</v>
      </c>
      <c r="B21" s="117" t="s">
        <v>107</v>
      </c>
      <c r="C21" s="112" t="s">
        <v>112</v>
      </c>
      <c r="D21" s="118">
        <v>150000</v>
      </c>
    </row>
    <row r="22" spans="1:4" ht="16.5" x14ac:dyDescent="0.25">
      <c r="A22" s="120" t="s">
        <v>113</v>
      </c>
      <c r="B22" s="121" t="s">
        <v>114</v>
      </c>
      <c r="C22" s="112"/>
      <c r="D22" s="113"/>
    </row>
    <row r="23" spans="1:4" ht="17.25" x14ac:dyDescent="0.25">
      <c r="A23" s="114" t="s">
        <v>101</v>
      </c>
      <c r="B23" s="115" t="s">
        <v>122</v>
      </c>
      <c r="C23" s="112"/>
      <c r="D23" s="113"/>
    </row>
    <row r="24" spans="1:4" ht="16.5" x14ac:dyDescent="0.25">
      <c r="A24" s="112" t="s">
        <v>102</v>
      </c>
      <c r="B24" s="122" t="s">
        <v>115</v>
      </c>
      <c r="C24" s="112" t="s">
        <v>121</v>
      </c>
      <c r="D24" s="123">
        <v>15000</v>
      </c>
    </row>
    <row r="25" spans="1:4" ht="16.5" x14ac:dyDescent="0.25">
      <c r="A25" s="112" t="s">
        <v>103</v>
      </c>
      <c r="B25" s="122" t="s">
        <v>116</v>
      </c>
      <c r="C25" s="112" t="s">
        <v>121</v>
      </c>
      <c r="D25" s="123">
        <v>12000</v>
      </c>
    </row>
    <row r="26" spans="1:4" ht="16.5" x14ac:dyDescent="0.25">
      <c r="A26" s="112" t="s">
        <v>105</v>
      </c>
      <c r="B26" s="122" t="s">
        <v>117</v>
      </c>
      <c r="C26" s="112" t="s">
        <v>121</v>
      </c>
      <c r="D26" s="123">
        <v>8000</v>
      </c>
    </row>
    <row r="27" spans="1:4" ht="16.5" x14ac:dyDescent="0.25">
      <c r="A27" s="112">
        <v>4</v>
      </c>
      <c r="B27" s="122" t="s">
        <v>118</v>
      </c>
      <c r="C27" s="112" t="s">
        <v>121</v>
      </c>
      <c r="D27" s="123">
        <v>8000</v>
      </c>
    </row>
    <row r="28" spans="1:4" ht="16.5" x14ac:dyDescent="0.25">
      <c r="A28" s="112">
        <v>5</v>
      </c>
      <c r="B28" s="122" t="s">
        <v>119</v>
      </c>
      <c r="C28" s="112" t="s">
        <v>121</v>
      </c>
      <c r="D28" s="123">
        <v>12000</v>
      </c>
    </row>
    <row r="29" spans="1:4" ht="16.5" x14ac:dyDescent="0.25">
      <c r="A29" s="112">
        <v>6</v>
      </c>
      <c r="B29" s="122" t="s">
        <v>120</v>
      </c>
      <c r="C29" s="112" t="s">
        <v>121</v>
      </c>
      <c r="D29" s="123">
        <v>8000</v>
      </c>
    </row>
    <row r="30" spans="1:4" ht="16.5" x14ac:dyDescent="0.25">
      <c r="A30" s="112">
        <v>7</v>
      </c>
      <c r="B30" s="122" t="s">
        <v>107</v>
      </c>
      <c r="C30" s="112" t="s">
        <v>121</v>
      </c>
      <c r="D30" s="123">
        <v>5000</v>
      </c>
    </row>
    <row r="31" spans="1:4" ht="17.25" x14ac:dyDescent="0.25">
      <c r="A31" s="114" t="s">
        <v>110</v>
      </c>
      <c r="B31" s="115" t="s">
        <v>111</v>
      </c>
      <c r="C31" s="112"/>
      <c r="D31" s="113"/>
    </row>
    <row r="32" spans="1:4" ht="16.5" x14ac:dyDescent="0.25">
      <c r="A32" s="112" t="s">
        <v>102</v>
      </c>
      <c r="B32" s="122" t="s">
        <v>115</v>
      </c>
      <c r="C32" s="112" t="s">
        <v>112</v>
      </c>
      <c r="D32" s="123">
        <v>450000</v>
      </c>
    </row>
    <row r="33" spans="1:4" ht="16.5" x14ac:dyDescent="0.25">
      <c r="A33" s="112" t="s">
        <v>103</v>
      </c>
      <c r="B33" s="122" t="s">
        <v>116</v>
      </c>
      <c r="C33" s="112" t="s">
        <v>112</v>
      </c>
      <c r="D33" s="123">
        <v>360000</v>
      </c>
    </row>
    <row r="34" spans="1:4" ht="16.5" x14ac:dyDescent="0.25">
      <c r="A34" s="112" t="s">
        <v>105</v>
      </c>
      <c r="B34" s="122" t="s">
        <v>120</v>
      </c>
      <c r="C34" s="112" t="s">
        <v>112</v>
      </c>
      <c r="D34" s="123">
        <v>240000</v>
      </c>
    </row>
    <row r="35" spans="1:4" ht="16.5" x14ac:dyDescent="0.25">
      <c r="A35" s="112">
        <v>4</v>
      </c>
      <c r="B35" s="122" t="s">
        <v>107</v>
      </c>
      <c r="C35" s="112" t="s">
        <v>112</v>
      </c>
      <c r="D35" s="123">
        <v>150000</v>
      </c>
    </row>
    <row r="36" spans="1:4" x14ac:dyDescent="0.25">
      <c r="A36" s="107"/>
    </row>
  </sheetData>
  <mergeCells count="12">
    <mergeCell ref="A15:A16"/>
    <mergeCell ref="B15:B16"/>
    <mergeCell ref="C15:C16"/>
    <mergeCell ref="D15:D16"/>
    <mergeCell ref="A1:D1"/>
    <mergeCell ref="A2:D2"/>
    <mergeCell ref="A3:D3"/>
    <mergeCell ref="A13:A14"/>
    <mergeCell ref="B13:B14"/>
    <mergeCell ref="C13:C14"/>
    <mergeCell ref="D13:D14"/>
    <mergeCell ref="A4:D4"/>
  </mergeCells>
  <pageMargins left="0.70866141732283472" right="0.70866141732283472" top="0.74803149606299213" bottom="0.74803149606299213" header="0.31496062992125984" footer="0.31496062992125984"/>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
  <sheetViews>
    <sheetView workbookViewId="0">
      <selection activeCell="A4" sqref="A4:K4"/>
    </sheetView>
  </sheetViews>
  <sheetFormatPr defaultRowHeight="15.75" x14ac:dyDescent="0.25"/>
  <cols>
    <col min="1" max="1" width="6" style="124" customWidth="1"/>
    <col min="2" max="2" width="10.25" style="124" customWidth="1"/>
    <col min="3" max="4" width="13.375" style="124" customWidth="1"/>
    <col min="5" max="10" width="8.875" style="124" customWidth="1"/>
    <col min="11" max="11" width="14.375" style="124" customWidth="1"/>
    <col min="12" max="16384" width="9" style="124"/>
  </cols>
  <sheetData>
    <row r="1" spans="1:11" ht="24" customHeight="1" x14ac:dyDescent="0.25">
      <c r="J1" s="185" t="s">
        <v>157</v>
      </c>
      <c r="K1" s="185"/>
    </row>
    <row r="2" spans="1:11" ht="18.75" x14ac:dyDescent="0.25">
      <c r="A2" s="202" t="s">
        <v>123</v>
      </c>
      <c r="B2" s="202"/>
      <c r="C2" s="202"/>
      <c r="D2" s="202"/>
      <c r="E2" s="202"/>
      <c r="F2" s="202"/>
      <c r="G2" s="202"/>
      <c r="H2" s="202"/>
      <c r="I2" s="202"/>
      <c r="J2" s="202"/>
      <c r="K2" s="202"/>
    </row>
    <row r="3" spans="1:11" ht="18.75" x14ac:dyDescent="0.25">
      <c r="A3" s="202" t="s">
        <v>124</v>
      </c>
      <c r="B3" s="202"/>
      <c r="C3" s="202"/>
      <c r="D3" s="202"/>
      <c r="E3" s="202"/>
      <c r="F3" s="202"/>
      <c r="G3" s="202"/>
      <c r="H3" s="202"/>
      <c r="I3" s="202"/>
      <c r="J3" s="202"/>
      <c r="K3" s="202"/>
    </row>
    <row r="4" spans="1:11" x14ac:dyDescent="0.25">
      <c r="A4" s="200" t="s">
        <v>179</v>
      </c>
      <c r="B4" s="200"/>
      <c r="C4" s="200"/>
      <c r="D4" s="200"/>
      <c r="E4" s="200"/>
      <c r="F4" s="200"/>
      <c r="G4" s="200"/>
      <c r="H4" s="200"/>
      <c r="I4" s="200"/>
      <c r="J4" s="200"/>
      <c r="K4" s="200"/>
    </row>
    <row r="5" spans="1:11" ht="18.75" x14ac:dyDescent="0.25">
      <c r="A5" s="125"/>
    </row>
    <row r="6" spans="1:11" ht="31.5" customHeight="1" x14ac:dyDescent="0.25">
      <c r="A6" s="201" t="s">
        <v>8</v>
      </c>
      <c r="B6" s="201" t="s">
        <v>125</v>
      </c>
      <c r="C6" s="201" t="s">
        <v>126</v>
      </c>
      <c r="D6" s="201" t="s">
        <v>127</v>
      </c>
      <c r="E6" s="201" t="s">
        <v>128</v>
      </c>
      <c r="F6" s="201"/>
      <c r="G6" s="201" t="s">
        <v>129</v>
      </c>
      <c r="H6" s="201"/>
      <c r="I6" s="201" t="s">
        <v>130</v>
      </c>
      <c r="J6" s="201"/>
      <c r="K6" s="201" t="s">
        <v>131</v>
      </c>
    </row>
    <row r="7" spans="1:11" ht="31.5" x14ac:dyDescent="0.25">
      <c r="A7" s="201"/>
      <c r="B7" s="201"/>
      <c r="C7" s="201"/>
      <c r="D7" s="201"/>
      <c r="E7" s="126" t="s">
        <v>132</v>
      </c>
      <c r="F7" s="126" t="s">
        <v>133</v>
      </c>
      <c r="G7" s="126" t="s">
        <v>132</v>
      </c>
      <c r="H7" s="126" t="s">
        <v>133</v>
      </c>
      <c r="I7" s="126" t="s">
        <v>132</v>
      </c>
      <c r="J7" s="126" t="s">
        <v>133</v>
      </c>
      <c r="K7" s="201"/>
    </row>
    <row r="8" spans="1:11" ht="95.25" customHeight="1" x14ac:dyDescent="0.25">
      <c r="A8" s="127">
        <v>1</v>
      </c>
      <c r="B8" s="127" t="s">
        <v>134</v>
      </c>
      <c r="C8" s="127" t="s">
        <v>135</v>
      </c>
      <c r="D8" s="127" t="s">
        <v>136</v>
      </c>
      <c r="E8" s="127">
        <v>94.7</v>
      </c>
      <c r="F8" s="127" t="s">
        <v>137</v>
      </c>
      <c r="G8" s="127">
        <v>94.7</v>
      </c>
      <c r="H8" s="127" t="s">
        <v>137</v>
      </c>
      <c r="I8" s="127">
        <v>94.7</v>
      </c>
      <c r="J8" s="127" t="s">
        <v>138</v>
      </c>
      <c r="K8" s="127" t="s">
        <v>139</v>
      </c>
    </row>
    <row r="9" spans="1:11" ht="73.5" customHeight="1" x14ac:dyDescent="0.25">
      <c r="A9" s="127">
        <v>2</v>
      </c>
      <c r="B9" s="127" t="s">
        <v>140</v>
      </c>
      <c r="C9" s="127" t="s">
        <v>141</v>
      </c>
      <c r="D9" s="127" t="s">
        <v>142</v>
      </c>
      <c r="E9" s="127">
        <v>100.7</v>
      </c>
      <c r="F9" s="127" t="s">
        <v>143</v>
      </c>
      <c r="G9" s="127">
        <v>100.7</v>
      </c>
      <c r="H9" s="127" t="s">
        <v>144</v>
      </c>
      <c r="I9" s="127">
        <v>100.7</v>
      </c>
      <c r="J9" s="127" t="s">
        <v>138</v>
      </c>
      <c r="K9" s="127" t="s">
        <v>145</v>
      </c>
    </row>
    <row r="10" spans="1:11" ht="67.5" customHeight="1" x14ac:dyDescent="0.25">
      <c r="A10" s="127">
        <v>3</v>
      </c>
      <c r="B10" s="127" t="s">
        <v>146</v>
      </c>
      <c r="C10" s="127" t="s">
        <v>147</v>
      </c>
      <c r="D10" s="127" t="s">
        <v>148</v>
      </c>
      <c r="E10" s="127">
        <v>66</v>
      </c>
      <c r="F10" s="127" t="s">
        <v>149</v>
      </c>
      <c r="G10" s="127">
        <v>66.8</v>
      </c>
      <c r="H10" s="127" t="s">
        <v>144</v>
      </c>
      <c r="I10" s="127">
        <v>66.8</v>
      </c>
      <c r="J10" s="127" t="s">
        <v>150</v>
      </c>
      <c r="K10" s="127" t="s">
        <v>151</v>
      </c>
    </row>
    <row r="11" spans="1:11" ht="84" customHeight="1" x14ac:dyDescent="0.25">
      <c r="A11" s="127">
        <v>4</v>
      </c>
      <c r="B11" s="127" t="s">
        <v>152</v>
      </c>
      <c r="C11" s="127" t="s">
        <v>153</v>
      </c>
      <c r="D11" s="127" t="s">
        <v>154</v>
      </c>
      <c r="E11" s="127">
        <v>80</v>
      </c>
      <c r="F11" s="127" t="s">
        <v>155</v>
      </c>
      <c r="G11" s="127">
        <v>80</v>
      </c>
      <c r="H11" s="127" t="s">
        <v>137</v>
      </c>
      <c r="I11" s="127">
        <v>80</v>
      </c>
      <c r="J11" s="127" t="s">
        <v>138</v>
      </c>
      <c r="K11" s="127" t="s">
        <v>156</v>
      </c>
    </row>
  </sheetData>
  <mergeCells count="12">
    <mergeCell ref="J1:K1"/>
    <mergeCell ref="A6:A7"/>
    <mergeCell ref="B6:B7"/>
    <mergeCell ref="C6:C7"/>
    <mergeCell ref="D6:D7"/>
    <mergeCell ref="E6:F6"/>
    <mergeCell ref="G6:H6"/>
    <mergeCell ref="I6:J6"/>
    <mergeCell ref="K6:K7"/>
    <mergeCell ref="A2:K2"/>
    <mergeCell ref="A3:K3"/>
    <mergeCell ref="A4:K4"/>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tabSelected="1" workbookViewId="0">
      <selection activeCell="O8" sqref="O8"/>
    </sheetView>
  </sheetViews>
  <sheetFormatPr defaultColWidth="9" defaultRowHeight="15.75" x14ac:dyDescent="0.25"/>
  <cols>
    <col min="1" max="1" width="0.875" style="133" customWidth="1"/>
    <col min="2" max="2" width="9.625" style="133" customWidth="1"/>
    <col min="3" max="3" width="11.125" style="133" customWidth="1"/>
    <col min="4" max="4" width="9.5" style="133" customWidth="1"/>
    <col min="5" max="5" width="13.25" style="133" customWidth="1"/>
    <col min="6" max="6" width="15.375" style="133" customWidth="1"/>
    <col min="7" max="7" width="15.625" style="133" customWidth="1"/>
    <col min="8" max="8" width="14" style="133" customWidth="1"/>
    <col min="9" max="9" width="7.875" style="133" customWidth="1"/>
    <col min="10" max="10" width="8.75" style="133" customWidth="1"/>
    <col min="11" max="11" width="12.875" style="133" customWidth="1"/>
    <col min="12" max="12" width="31.375" style="133" customWidth="1"/>
    <col min="13" max="16384" width="9" style="133"/>
  </cols>
  <sheetData>
    <row r="1" spans="1:11" x14ac:dyDescent="0.25">
      <c r="J1" s="174" t="s">
        <v>177</v>
      </c>
      <c r="K1" s="174"/>
    </row>
    <row r="2" spans="1:11" ht="29.25" customHeight="1" x14ac:dyDescent="0.25">
      <c r="B2" s="203" t="s">
        <v>178</v>
      </c>
      <c r="C2" s="203"/>
      <c r="D2" s="203"/>
      <c r="E2" s="203"/>
      <c r="F2" s="203"/>
      <c r="G2" s="203"/>
      <c r="H2" s="203"/>
      <c r="I2" s="203"/>
      <c r="J2" s="203"/>
      <c r="K2" s="203"/>
    </row>
    <row r="3" spans="1:11" ht="9.75" customHeight="1" x14ac:dyDescent="0.25"/>
    <row r="4" spans="1:11" ht="15.75" customHeight="1" x14ac:dyDescent="0.25">
      <c r="B4" s="204" t="s">
        <v>165</v>
      </c>
      <c r="C4" s="205" t="s">
        <v>100</v>
      </c>
      <c r="D4" s="206"/>
      <c r="E4" s="206"/>
      <c r="F4" s="206"/>
      <c r="G4" s="206"/>
      <c r="H4" s="206"/>
      <c r="I4" s="206"/>
      <c r="J4" s="206"/>
      <c r="K4" s="207"/>
    </row>
    <row r="5" spans="1:11" ht="54.75" customHeight="1" x14ac:dyDescent="0.25">
      <c r="B5" s="204"/>
      <c r="C5" s="132" t="s">
        <v>176</v>
      </c>
      <c r="D5" s="132" t="s">
        <v>166</v>
      </c>
      <c r="E5" s="149" t="s">
        <v>167</v>
      </c>
      <c r="F5" s="150" t="s">
        <v>168</v>
      </c>
      <c r="G5" s="150" t="s">
        <v>169</v>
      </c>
      <c r="H5" s="150" t="s">
        <v>170</v>
      </c>
      <c r="I5" s="132" t="s">
        <v>171</v>
      </c>
      <c r="J5" s="97" t="s">
        <v>172</v>
      </c>
      <c r="K5" s="97" t="s">
        <v>173</v>
      </c>
    </row>
    <row r="6" spans="1:11" x14ac:dyDescent="0.25">
      <c r="B6" s="134" t="s">
        <v>159</v>
      </c>
      <c r="C6" s="135">
        <v>135191</v>
      </c>
      <c r="D6" s="136">
        <v>15305</v>
      </c>
      <c r="E6" s="137">
        <f>D6*C6</f>
        <v>2069098255</v>
      </c>
      <c r="F6" s="138">
        <v>2335192000</v>
      </c>
      <c r="G6" s="139">
        <v>4862092400</v>
      </c>
      <c r="H6" s="138">
        <f>G6-F6</f>
        <v>2526900400</v>
      </c>
      <c r="I6" s="136">
        <f>H6/G6%</f>
        <v>51.971459859545241</v>
      </c>
      <c r="J6" s="134"/>
      <c r="K6" s="151">
        <f>E6-H6</f>
        <v>-457802145</v>
      </c>
    </row>
    <row r="7" spans="1:11" x14ac:dyDescent="0.25">
      <c r="B7" s="134" t="s">
        <v>160</v>
      </c>
      <c r="C7" s="135">
        <v>152537</v>
      </c>
      <c r="D7" s="136">
        <v>10692</v>
      </c>
      <c r="E7" s="137">
        <f t="shared" ref="E7:E12" si="0">D7*C7</f>
        <v>1630925604</v>
      </c>
      <c r="F7" s="138">
        <v>1341319000</v>
      </c>
      <c r="G7" s="139">
        <v>5628681277</v>
      </c>
      <c r="H7" s="138">
        <f t="shared" ref="H7:H12" si="1">G7-F7</f>
        <v>4287362277</v>
      </c>
      <c r="I7" s="136">
        <f t="shared" ref="I7:I12" si="2">H7/G7%</f>
        <v>76.169924463818589</v>
      </c>
      <c r="J7" s="142">
        <f t="shared" ref="J7:J12" si="3">C7/C6</f>
        <v>1.1283073577383109</v>
      </c>
      <c r="K7" s="151">
        <f t="shared" ref="K7:K12" si="4">E7-H7</f>
        <v>-2656436673</v>
      </c>
    </row>
    <row r="8" spans="1:11" x14ac:dyDescent="0.25">
      <c r="B8" s="134" t="s">
        <v>161</v>
      </c>
      <c r="C8" s="135">
        <v>154441</v>
      </c>
      <c r="D8" s="136">
        <v>11520</v>
      </c>
      <c r="E8" s="137">
        <f t="shared" si="0"/>
        <v>1779160320</v>
      </c>
      <c r="F8" s="138">
        <v>1591557000</v>
      </c>
      <c r="G8" s="139">
        <v>3809397428</v>
      </c>
      <c r="H8" s="138">
        <f t="shared" si="1"/>
        <v>2217840428</v>
      </c>
      <c r="I8" s="136">
        <f t="shared" si="2"/>
        <v>58.220242700284615</v>
      </c>
      <c r="J8" s="142">
        <f t="shared" si="3"/>
        <v>1.0124822174292138</v>
      </c>
      <c r="K8" s="151">
        <f t="shared" si="4"/>
        <v>-438680108</v>
      </c>
    </row>
    <row r="9" spans="1:11" x14ac:dyDescent="0.25">
      <c r="B9" s="134" t="s">
        <v>162</v>
      </c>
      <c r="C9" s="135">
        <v>227553</v>
      </c>
      <c r="D9" s="136">
        <v>9965</v>
      </c>
      <c r="E9" s="137">
        <f t="shared" si="0"/>
        <v>2267565645</v>
      </c>
      <c r="F9" s="138">
        <v>2906782000</v>
      </c>
      <c r="G9" s="139">
        <v>4646144663</v>
      </c>
      <c r="H9" s="138">
        <f t="shared" si="1"/>
        <v>1739362663</v>
      </c>
      <c r="I9" s="136">
        <f t="shared" si="2"/>
        <v>37.436687601476862</v>
      </c>
      <c r="J9" s="142">
        <f t="shared" si="3"/>
        <v>1.4733976081480953</v>
      </c>
      <c r="K9" s="136">
        <f t="shared" si="4"/>
        <v>528202982</v>
      </c>
    </row>
    <row r="10" spans="1:11" x14ac:dyDescent="0.25">
      <c r="B10" s="134" t="s">
        <v>163</v>
      </c>
      <c r="C10" s="135">
        <v>180857</v>
      </c>
      <c r="D10" s="136">
        <v>9817</v>
      </c>
      <c r="E10" s="137">
        <f t="shared" si="0"/>
        <v>1775473169</v>
      </c>
      <c r="F10" s="138">
        <v>2354010000</v>
      </c>
      <c r="G10" s="139">
        <v>3708553382</v>
      </c>
      <c r="H10" s="138">
        <f t="shared" si="1"/>
        <v>1354543382</v>
      </c>
      <c r="I10" s="136">
        <f t="shared" si="2"/>
        <v>36.524845201756357</v>
      </c>
      <c r="J10" s="142">
        <f t="shared" si="3"/>
        <v>0.79479066415296651</v>
      </c>
      <c r="K10" s="136">
        <f t="shared" si="4"/>
        <v>420929787</v>
      </c>
    </row>
    <row r="11" spans="1:11" x14ac:dyDescent="0.25">
      <c r="B11" s="134" t="s">
        <v>164</v>
      </c>
      <c r="C11" s="135">
        <v>155602</v>
      </c>
      <c r="D11" s="136">
        <v>9817</v>
      </c>
      <c r="E11" s="137">
        <f t="shared" si="0"/>
        <v>1527544834</v>
      </c>
      <c r="F11" s="138">
        <v>2354010000</v>
      </c>
      <c r="G11" s="139">
        <v>3708553382</v>
      </c>
      <c r="H11" s="138">
        <f t="shared" si="1"/>
        <v>1354543382</v>
      </c>
      <c r="I11" s="136">
        <f t="shared" si="2"/>
        <v>36.524845201756357</v>
      </c>
      <c r="J11" s="142">
        <f t="shared" si="3"/>
        <v>0.86035928938332495</v>
      </c>
      <c r="K11" s="136">
        <f t="shared" si="4"/>
        <v>173001452</v>
      </c>
    </row>
    <row r="12" spans="1:11" s="143" customFormat="1" x14ac:dyDescent="0.25">
      <c r="B12" s="144" t="s">
        <v>174</v>
      </c>
      <c r="C12" s="145">
        <v>138000</v>
      </c>
      <c r="D12" s="146">
        <v>9817</v>
      </c>
      <c r="E12" s="146">
        <f t="shared" si="0"/>
        <v>1354746000</v>
      </c>
      <c r="F12" s="146">
        <v>2354010000</v>
      </c>
      <c r="G12" s="148">
        <v>3708553382</v>
      </c>
      <c r="H12" s="146">
        <f t="shared" si="1"/>
        <v>1354543382</v>
      </c>
      <c r="I12" s="146">
        <f t="shared" si="2"/>
        <v>36.524845201756357</v>
      </c>
      <c r="J12" s="147">
        <f t="shared" si="3"/>
        <v>0.88687806069330732</v>
      </c>
      <c r="K12" s="146">
        <f t="shared" si="4"/>
        <v>202618</v>
      </c>
    </row>
    <row r="15" spans="1:11" ht="15.75" customHeight="1" x14ac:dyDescent="0.25">
      <c r="A15" s="140"/>
      <c r="B15" s="204" t="s">
        <v>165</v>
      </c>
      <c r="C15" s="205" t="s">
        <v>175</v>
      </c>
      <c r="D15" s="206"/>
      <c r="E15" s="206"/>
      <c r="F15" s="206"/>
      <c r="G15" s="206"/>
      <c r="H15" s="206"/>
      <c r="I15" s="206"/>
      <c r="J15" s="206"/>
      <c r="K15" s="207"/>
    </row>
    <row r="16" spans="1:11" ht="63" x14ac:dyDescent="0.25">
      <c r="A16" s="141"/>
      <c r="B16" s="204"/>
      <c r="C16" s="132" t="s">
        <v>176</v>
      </c>
      <c r="D16" s="132" t="s">
        <v>166</v>
      </c>
      <c r="E16" s="149" t="s">
        <v>167</v>
      </c>
      <c r="F16" s="150" t="s">
        <v>168</v>
      </c>
      <c r="G16" s="150" t="s">
        <v>169</v>
      </c>
      <c r="H16" s="150" t="s">
        <v>170</v>
      </c>
      <c r="I16" s="132" t="s">
        <v>171</v>
      </c>
      <c r="J16" s="97" t="s">
        <v>172</v>
      </c>
      <c r="K16" s="97" t="s">
        <v>173</v>
      </c>
    </row>
    <row r="17" spans="1:11" x14ac:dyDescent="0.25">
      <c r="A17" s="141"/>
      <c r="B17" s="134" t="s">
        <v>159</v>
      </c>
      <c r="C17" s="135">
        <v>146435</v>
      </c>
      <c r="D17" s="136">
        <v>17867</v>
      </c>
      <c r="E17" s="137">
        <f>C17*D17</f>
        <v>2616354145</v>
      </c>
      <c r="F17" s="138">
        <v>3332387000</v>
      </c>
      <c r="G17" s="138">
        <v>6214142600</v>
      </c>
      <c r="H17" s="138">
        <f t="shared" ref="H17:H23" si="5">G17-F17</f>
        <v>2881755600</v>
      </c>
      <c r="I17" s="136">
        <f>H17/G17%</f>
        <v>46.374146611955766</v>
      </c>
      <c r="J17" s="134"/>
      <c r="K17" s="151">
        <f t="shared" ref="K17:K23" si="6">E17-H17</f>
        <v>-265401455</v>
      </c>
    </row>
    <row r="18" spans="1:11" x14ac:dyDescent="0.25">
      <c r="A18" s="141"/>
      <c r="B18" s="134" t="s">
        <v>160</v>
      </c>
      <c r="C18" s="135">
        <v>149676</v>
      </c>
      <c r="D18" s="136">
        <v>17293</v>
      </c>
      <c r="E18" s="137">
        <f t="shared" ref="E18:E23" si="7">C18*D18</f>
        <v>2588347068</v>
      </c>
      <c r="F18" s="138">
        <v>2468871000</v>
      </c>
      <c r="G18" s="138">
        <v>3193892856</v>
      </c>
      <c r="H18" s="138">
        <f t="shared" si="5"/>
        <v>725021856</v>
      </c>
      <c r="I18" s="136">
        <f t="shared" ref="I18:I23" si="8">H18/G18%</f>
        <v>22.700256041400532</v>
      </c>
      <c r="J18" s="142">
        <f t="shared" ref="J18:J23" si="9">C18/C17</f>
        <v>1.0221326868576501</v>
      </c>
      <c r="K18" s="151">
        <f t="shared" si="6"/>
        <v>1863325212</v>
      </c>
    </row>
    <row r="19" spans="1:11" x14ac:dyDescent="0.25">
      <c r="A19" s="141"/>
      <c r="B19" s="134" t="s">
        <v>161</v>
      </c>
      <c r="C19" s="135">
        <v>166505</v>
      </c>
      <c r="D19" s="136">
        <v>15980</v>
      </c>
      <c r="E19" s="137">
        <f t="shared" si="7"/>
        <v>2660749900</v>
      </c>
      <c r="F19" s="138">
        <v>2694361000</v>
      </c>
      <c r="G19" s="138">
        <v>6068588285</v>
      </c>
      <c r="H19" s="138">
        <f t="shared" si="5"/>
        <v>3374227285</v>
      </c>
      <c r="I19" s="136">
        <f t="shared" si="8"/>
        <v>55.601519274923092</v>
      </c>
      <c r="J19" s="142">
        <f t="shared" si="9"/>
        <v>1.1124361955156472</v>
      </c>
      <c r="K19" s="151">
        <f t="shared" si="6"/>
        <v>-713477385</v>
      </c>
    </row>
    <row r="20" spans="1:11" x14ac:dyDescent="0.25">
      <c r="A20" s="141"/>
      <c r="B20" s="134" t="s">
        <v>162</v>
      </c>
      <c r="C20" s="135">
        <v>178337</v>
      </c>
      <c r="D20" s="136">
        <v>14937</v>
      </c>
      <c r="E20" s="137">
        <f t="shared" si="7"/>
        <v>2663819769</v>
      </c>
      <c r="F20" s="138">
        <v>4732761000</v>
      </c>
      <c r="G20" s="138">
        <v>6823559926</v>
      </c>
      <c r="H20" s="138">
        <f t="shared" si="5"/>
        <v>2090798926</v>
      </c>
      <c r="I20" s="136">
        <f t="shared" si="8"/>
        <v>30.64088171972185</v>
      </c>
      <c r="J20" s="142">
        <f t="shared" si="9"/>
        <v>1.0710609291012283</v>
      </c>
      <c r="K20" s="136">
        <f t="shared" si="6"/>
        <v>573020843</v>
      </c>
    </row>
    <row r="21" spans="1:11" x14ac:dyDescent="0.25">
      <c r="B21" s="134" t="s">
        <v>163</v>
      </c>
      <c r="C21" s="135">
        <v>157787</v>
      </c>
      <c r="D21" s="136">
        <v>15025</v>
      </c>
      <c r="E21" s="137">
        <f t="shared" si="7"/>
        <v>2370749675</v>
      </c>
      <c r="F21" s="138">
        <v>3955231000</v>
      </c>
      <c r="G21" s="138">
        <v>5905050799</v>
      </c>
      <c r="H21" s="138">
        <f t="shared" si="5"/>
        <v>1949819799</v>
      </c>
      <c r="I21" s="136">
        <f t="shared" si="8"/>
        <v>33.019526255899358</v>
      </c>
      <c r="J21" s="142">
        <f t="shared" si="9"/>
        <v>0.88476872438136789</v>
      </c>
      <c r="K21" s="136">
        <f t="shared" si="6"/>
        <v>420929876</v>
      </c>
    </row>
    <row r="22" spans="1:11" x14ac:dyDescent="0.25">
      <c r="B22" s="134" t="s">
        <v>164</v>
      </c>
      <c r="C22" s="135">
        <v>164974</v>
      </c>
      <c r="D22" s="136">
        <v>15025</v>
      </c>
      <c r="E22" s="137">
        <f t="shared" si="7"/>
        <v>2478734350</v>
      </c>
      <c r="F22" s="138">
        <v>3955231000</v>
      </c>
      <c r="G22" s="138">
        <v>5905050799</v>
      </c>
      <c r="H22" s="138">
        <f t="shared" si="5"/>
        <v>1949819799</v>
      </c>
      <c r="I22" s="136">
        <f t="shared" si="8"/>
        <v>33.019526255899358</v>
      </c>
      <c r="J22" s="142">
        <f t="shared" si="9"/>
        <v>1.0455487460944184</v>
      </c>
      <c r="K22" s="136">
        <f t="shared" si="6"/>
        <v>528914551</v>
      </c>
    </row>
    <row r="23" spans="1:11" s="143" customFormat="1" x14ac:dyDescent="0.25">
      <c r="B23" s="144" t="s">
        <v>174</v>
      </c>
      <c r="C23" s="145">
        <v>130000</v>
      </c>
      <c r="D23" s="146">
        <v>15025</v>
      </c>
      <c r="E23" s="146">
        <f t="shared" si="7"/>
        <v>1953250000</v>
      </c>
      <c r="F23" s="146">
        <v>3955231000</v>
      </c>
      <c r="G23" s="146">
        <v>5905050799</v>
      </c>
      <c r="H23" s="146">
        <f t="shared" si="5"/>
        <v>1949819799</v>
      </c>
      <c r="I23" s="146">
        <f t="shared" si="8"/>
        <v>33.019526255899358</v>
      </c>
      <c r="J23" s="147">
        <f t="shared" si="9"/>
        <v>0.78800295804187326</v>
      </c>
      <c r="K23" s="146">
        <f t="shared" si="6"/>
        <v>3430201</v>
      </c>
    </row>
    <row r="24" spans="1:11" x14ac:dyDescent="0.25">
      <c r="A24" s="141"/>
    </row>
    <row r="25" spans="1:11" x14ac:dyDescent="0.25">
      <c r="A25" s="141"/>
    </row>
    <row r="26" spans="1:11" x14ac:dyDescent="0.25">
      <c r="A26" s="141"/>
    </row>
    <row r="27" spans="1:11" x14ac:dyDescent="0.25">
      <c r="A27" s="141"/>
    </row>
  </sheetData>
  <mergeCells count="6">
    <mergeCell ref="B2:K2"/>
    <mergeCell ref="J1:K1"/>
    <mergeCell ref="B4:B5"/>
    <mergeCell ref="B15:B16"/>
    <mergeCell ref="C4:K4"/>
    <mergeCell ref="C15:K15"/>
  </mergeCells>
  <pageMargins left="0.70866141732283472" right="0.70866141732283472" top="0.74803149606299213" bottom="0.74803149606299213" header="0.31496062992125984" footer="0.31496062992125984"/>
  <pageSetup paperSize="9"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PL1_QĐ trợ giá</vt:lpstr>
      <vt:lpstr>PL2_Số HK</vt:lpstr>
      <vt:lpstr>PL3_DThu và LN</vt:lpstr>
      <vt:lpstr>PL4_DS Phương tiện</vt:lpstr>
      <vt:lpstr>PL5_Giá vé các tuyến</vt:lpstr>
      <vt:lpstr>PL6_DM tuyến Quốc lộ</vt:lpstr>
      <vt:lpstr>PL7_Tính PA trợ giá</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ismail - [2010]</cp:lastModifiedBy>
  <cp:lastPrinted>2025-05-21T10:12:42Z</cp:lastPrinted>
  <dcterms:created xsi:type="dcterms:W3CDTF">2019-01-07T03:43:05Z</dcterms:created>
  <dcterms:modified xsi:type="dcterms:W3CDTF">2025-05-22T03:27:44Z</dcterms:modified>
</cp:coreProperties>
</file>