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700" firstSheet="1" activeTab="12"/>
  </bookViews>
  <sheets>
    <sheet name="foxz" sheetId="1" state="veryHidden" r:id="rId1"/>
    <sheet name="H Đình Lập" sheetId="2" r:id="rId2"/>
    <sheet name="H Lộc Bình" sheetId="3" r:id="rId3"/>
    <sheet name="Sheet1" sheetId="4" state="hidden" r:id="rId4"/>
    <sheet name="H Hữu Lũng" sheetId="5" r:id="rId5"/>
    <sheet name="H Bình Gia" sheetId="6" r:id="rId6"/>
    <sheet name="H Cao Lộc" sheetId="7" r:id="rId7"/>
    <sheet name="H Bắc Sơn" sheetId="8" r:id="rId8"/>
    <sheet name="H Tràng Định" sheetId="9" r:id="rId9"/>
    <sheet name="H Văn Quan" sheetId="10" r:id="rId10"/>
    <sheet name="H Văn Lãng" sheetId="11" r:id="rId11"/>
    <sheet name="H Chi Lăng" sheetId="12" r:id="rId12"/>
    <sheet name="TP Lạng Sơn" sheetId="13" r:id="rId13"/>
  </sheets>
  <definedNames/>
  <calcPr fullCalcOnLoad="1"/>
</workbook>
</file>

<file path=xl/sharedStrings.xml><?xml version="1.0" encoding="utf-8"?>
<sst xmlns="http://schemas.openxmlformats.org/spreadsheetml/2006/main" count="597" uniqueCount="293">
  <si>
    <t>STT</t>
  </si>
  <si>
    <t>Xã Đình Lập</t>
  </si>
  <si>
    <t>Xã Cường Lợi</t>
  </si>
  <si>
    <t>Xã Châu Sơn</t>
  </si>
  <si>
    <t>Xã Bắc Lãng</t>
  </si>
  <si>
    <t>Xã Đồng Thắng</t>
  </si>
  <si>
    <t>Xã Thái Bình</t>
  </si>
  <si>
    <t>Xã Lâm Ca</t>
  </si>
  <si>
    <t>Xã Kiên Mộc</t>
  </si>
  <si>
    <t>Xã Bính Xá</t>
  </si>
  <si>
    <t>Xã Bắc Xa</t>
  </si>
  <si>
    <t>Phân theo</t>
  </si>
  <si>
    <t>Số kỳ gốc</t>
  </si>
  <si>
    <t>(31/12/2020 từ dữ liệu điều tra thống kê quốc gia về dân số và nhà ở)</t>
  </si>
  <si>
    <r>
      <t xml:space="preserve">Số trong kỳ báo cáo </t>
    </r>
    <r>
      <rPr>
        <b/>
        <i/>
        <sz val="12"/>
        <color indexed="8"/>
        <rFont val="Times New Roman"/>
        <family val="1"/>
      </rPr>
      <t>(Năm 2023)</t>
    </r>
  </si>
  <si>
    <t>Số lũy kế</t>
  </si>
  <si>
    <t>(Tính đến hết thời điểm báo cáo)</t>
  </si>
  <si>
    <t>Dân số (người)</t>
  </si>
  <si>
    <t>Nhà ở</t>
  </si>
  <si>
    <t>(căn)</t>
  </si>
  <si>
    <t>Diện tích</t>
  </si>
  <si>
    <r>
      <t>(m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</si>
  <si>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t>Nhà ở (căn)</t>
  </si>
  <si>
    <r>
      <t>Nhà ở</t>
    </r>
    <r>
      <rPr>
        <b/>
        <i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(căn)</t>
    </r>
  </si>
  <si>
    <t>(9)=(3)+(6)</t>
  </si>
  <si>
    <t>(10)=(4)+(7)</t>
  </si>
  <si>
    <t>(11)=(5)+(8)</t>
  </si>
  <si>
    <t>I</t>
  </si>
  <si>
    <t>Khu vục đô thị</t>
  </si>
  <si>
    <t>Thị trấn Đình Lập</t>
  </si>
  <si>
    <t>Thị trấn Nông Trường Thái Bình</t>
  </si>
  <si>
    <t>II</t>
  </si>
  <si>
    <t>Khu vực nông thôn</t>
  </si>
  <si>
    <t>Tổng cộng</t>
  </si>
  <si>
    <t>Biểu mẫu số 9</t>
  </si>
  <si>
    <t xml:space="preserve">THÔNG TIN, DỮ LIỆU VỀ SỐ LƯỢNG VÀ DIỆN TÍCH NHÀ Ở, DÂN SỐ KHU VỰC ĐÔ THỊ, </t>
  </si>
  <si>
    <t>NÔNG THÔN CỦA ĐỊA PHƯƠNG TRONG KỲ BÁO CÁO</t>
  </si>
  <si>
    <t>Kỳ cung cấp: năm 2023</t>
  </si>
  <si>
    <t>(Kèm theo Báo cáo số       /BC-UBND ngày   tháng 12 năm 2023 của UBND huyện Đình Lập)</t>
  </si>
  <si>
    <r>
      <t xml:space="preserve">1. Đơn vị cung cấp thông tin, dữ liệu: </t>
    </r>
    <r>
      <rPr>
        <sz val="12"/>
        <color indexed="8"/>
        <rFont val="Times New Roman"/>
        <family val="1"/>
      </rPr>
      <t>UBND huyện Đình Lập</t>
    </r>
  </si>
  <si>
    <r>
      <t xml:space="preserve">2. Đơn vị tiếp nhận thông tin, dữ liệu: </t>
    </r>
    <r>
      <rPr>
        <sz val="12"/>
        <color indexed="8"/>
        <rFont val="Times New Roman"/>
        <family val="1"/>
      </rPr>
      <t>Sở Xây dựng tỉnh Lạng Sơn</t>
    </r>
  </si>
  <si>
    <t>-59</t>
  </si>
  <si>
    <t>-26</t>
  </si>
  <si>
    <t>-24</t>
  </si>
  <si>
    <t>-102</t>
  </si>
  <si>
    <t>THÔNG TIN, DỮ LIỆU VỀ SỐ LƯỢNG VÀ DIỆN TÍCH NHÀ Ở, DÂN SỐ KHU VỰC ĐÔ THỊ, NÔNG THÔN CỦA ĐỊA PHƯƠNG TRONG KỲ BÁO CÁO</t>
  </si>
  <si>
    <t>Kỳ cung cấp:  Năm 2023</t>
  </si>
  <si>
    <t>Nhà ở(căn)</t>
  </si>
  <si>
    <r>
      <t>(m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</si>
  <si>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>(1)</t>
  </si>
  <si>
    <t>(2)</t>
  </si>
  <si>
    <t>(3)</t>
  </si>
  <si>
    <t>(4)</t>
  </si>
  <si>
    <t>(5)</t>
  </si>
  <si>
    <t>(6)</t>
  </si>
  <si>
    <t>(7)</t>
  </si>
  <si>
    <t>(8)</t>
  </si>
  <si>
    <t>Khu vực đô thị</t>
  </si>
  <si>
    <t>Thị trấn Lộc Bình</t>
  </si>
  <si>
    <t>Thị trấn Na Dương</t>
  </si>
  <si>
    <t>Xã Khánh Xuân</t>
  </si>
  <si>
    <t>Xã Thống Nhất</t>
  </si>
  <si>
    <t>Xã Đông Quan</t>
  </si>
  <si>
    <t>Xã Minh Hiệp</t>
  </si>
  <si>
    <t>Xã Tam Gia</t>
  </si>
  <si>
    <t>Xã Tĩnh Bắc</t>
  </si>
  <si>
    <t>Xã Đồng Bục</t>
  </si>
  <si>
    <t>Xã Xuân Dương</t>
  </si>
  <si>
    <t>Xã Yên Khoái</t>
  </si>
  <si>
    <t>Xã Tú Đoạn</t>
  </si>
  <si>
    <t>Xã Ái Quốc</t>
  </si>
  <si>
    <t>Xã Hữu Lân</t>
  </si>
  <si>
    <t>Xã Tú Mịch</t>
  </si>
  <si>
    <t>Xã Lợi Bác</t>
  </si>
  <si>
    <t>Xã Nam Quan</t>
  </si>
  <si>
    <t>Xã Hữu Khánh</t>
  </si>
  <si>
    <t>Xã Mẫu Sơn</t>
  </si>
  <si>
    <t>Xã Sàn Viên</t>
  </si>
  <si>
    <t>Xã Khuất Xá</t>
  </si>
  <si>
    <r>
      <t xml:space="preserve">1. Đơn vị cung cấp thông tin, dữ liệu: </t>
    </r>
    <r>
      <rPr>
        <sz val="12"/>
        <rFont val="Times New Roman"/>
        <family val="1"/>
      </rPr>
      <t>UBND huyện Lộc Bình</t>
    </r>
  </si>
  <si>
    <r>
      <t xml:space="preserve">2. Đơn vị tiếp nhận thông tin, dữ liệu: </t>
    </r>
    <r>
      <rPr>
        <sz val="12"/>
        <rFont val="Times New Roman"/>
        <family val="1"/>
      </rPr>
      <t>Sở Xây dựng</t>
    </r>
  </si>
  <si>
    <r>
      <t xml:space="preserve">Số trong kỳ báo cáo </t>
    </r>
    <r>
      <rPr>
        <b/>
        <i/>
        <sz val="11"/>
        <rFont val="Times New Roman"/>
        <family val="1"/>
      </rPr>
      <t>(năm 2023)</t>
    </r>
  </si>
  <si>
    <t>THÔNG TIN, DỮ LIỆU VỀ SỐ LƯỢNG VÀ DIỆN TÍCH NHÀ Ở, DÂN SỐ KHU VỰC ĐÔ THỊ, NÔNG THÔN</t>
  </si>
  <si>
    <t>CỦA ĐỊA PHƯƠNG TRONG KỲ BÁO CÁO</t>
  </si>
  <si>
    <t>Kỳ cung cấp : Năm 2023</t>
  </si>
  <si>
    <r>
      <t>1. Đơn vị cung cấp thông tin, dữ liệu:</t>
    </r>
    <r>
      <rPr>
        <sz val="12"/>
        <rFont val="Times New Roman"/>
        <family val="1"/>
      </rPr>
      <t xml:space="preserve"> UBND huyện Hữu Lũng</t>
    </r>
  </si>
  <si>
    <r>
      <t>2. Đơn vị tiếp nhận thông tin, dữ liệu:</t>
    </r>
    <r>
      <rPr>
        <sz val="12"/>
        <rFont val="Times New Roman"/>
        <family val="1"/>
      </rPr>
      <t xml:space="preserve"> Sở Xây dựng tỉnh Lạng Sơn.</t>
    </r>
  </si>
  <si>
    <r>
      <t xml:space="preserve">Số trong kỳ báo cáo </t>
    </r>
    <r>
      <rPr>
        <b/>
        <i/>
        <sz val="12"/>
        <rFont val="Times New Roman"/>
        <family val="1"/>
      </rPr>
      <t>(Năm 2023)</t>
    </r>
  </si>
  <si>
    <r>
      <t>Nhà ở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(căn)</t>
    </r>
  </si>
  <si>
    <r>
      <t>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</si>
  <si>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Thị trấn Hữu Lũng</t>
  </si>
  <si>
    <t>Xã Hữu Liên</t>
  </si>
  <si>
    <t>Xã Yên Bình</t>
  </si>
  <si>
    <t>Xã Quyết Thắng</t>
  </si>
  <si>
    <t>Xã Hòa Bình</t>
  </si>
  <si>
    <t>Xã Yên Thịnh</t>
  </si>
  <si>
    <t>Xã Yên Sơn</t>
  </si>
  <si>
    <t>Xã Thiện Tân</t>
  </si>
  <si>
    <t>Xã Yên Vượng</t>
  </si>
  <si>
    <t>Xã Minh Tiến</t>
  </si>
  <si>
    <t>Xã Nhật Tiến</t>
  </si>
  <si>
    <t>Xã Thanh Sơn</t>
  </si>
  <si>
    <t>Xã Đồng Tân</t>
  </si>
  <si>
    <t>Xã Cai Kinh</t>
  </si>
  <si>
    <t>Xã Hòa Lạc</t>
  </si>
  <si>
    <t>Xã Vân Nham</t>
  </si>
  <si>
    <t>Xã Đồng Tiến</t>
  </si>
  <si>
    <t>Xã Tân Thành</t>
  </si>
  <si>
    <t>Xã Hòa Sơn</t>
  </si>
  <si>
    <t>Xã Minh Sơn</t>
  </si>
  <si>
    <t>Xã Hồ Sơn</t>
  </si>
  <si>
    <t>Xã Sơn Hà</t>
  </si>
  <si>
    <t>Xã Minh Hòa</t>
  </si>
  <si>
    <t>Xã Hòa Thắng</t>
  </si>
  <si>
    <r>
      <t xml:space="preserve">Số trong kỳ báo cáo              </t>
    </r>
    <r>
      <rPr>
        <b/>
        <i/>
        <sz val="12"/>
        <rFont val="Times New Roman"/>
        <family val="1"/>
      </rPr>
      <t>(Năm 2023)</t>
    </r>
  </si>
  <si>
    <t>Kỳ cung cấp: Năm2023</t>
  </si>
  <si>
    <t>1. Đơn vị cung cấp thông tin, dữ liệu: UBND huyện Bình Gia</t>
  </si>
  <si>
    <t>2. Đơn vị tiếp nhận thông tin, dữ liệu: Sở Xây dựng tỉnh Lạng Sơn</t>
  </si>
  <si>
    <t>Số kỳ gốc (31/12/2020 từ dữ liệu điều tra thống kê quốc gia về dân số và nhà ở)</t>
  </si>
  <si>
    <t>Số trong kỳ báo cáo (năm 2023</t>
  </si>
  <si>
    <t>Số lũy kế (Tính đến hết thời điểm báo cáo)</t>
  </si>
  <si>
    <t>Diện tích (m2)</t>
  </si>
  <si>
    <t>Thị trấn Bình Gia</t>
  </si>
  <si>
    <t>Xã Hồng Thái</t>
  </si>
  <si>
    <t>Xã Hưng Đạo</t>
  </si>
  <si>
    <t>Xã Minh Khai</t>
  </si>
  <si>
    <t>Xã Quang Trung</t>
  </si>
  <si>
    <t>Xã Tân Hòa</t>
  </si>
  <si>
    <t>Xã Thiện Thuật</t>
  </si>
  <si>
    <t>Xã Bình La</t>
  </si>
  <si>
    <t>Xã Hồng Phong</t>
  </si>
  <si>
    <t>Xã Hoàng Văn Thụ</t>
  </si>
  <si>
    <t>Xã Hoa Thám</t>
  </si>
  <si>
    <t>Xã Mông Ân</t>
  </si>
  <si>
    <t>Xã Quý Hòa</t>
  </si>
  <si>
    <t>Xã Tân Văn</t>
  </si>
  <si>
    <t>Xã Thiện Hòa</t>
  </si>
  <si>
    <t>Xã Thiện Long</t>
  </si>
  <si>
    <t>Xã Vĩnh Yên</t>
  </si>
  <si>
    <t>Xã Yên Lỗ</t>
  </si>
  <si>
    <t>Số liệu gốc lấy từ kết quả Tổng điều tra dân số và nhà ở năm 2019, đến thời điểm hiện nay xã Hoàng Văn Thụ có 02 thôn sáp</t>
  </si>
  <si>
    <t>nhập vào thị trấn Bình Gia nên số liệu giảm của xã Hoàng Văn Thụ do sáp nhập.</t>
  </si>
  <si>
    <r>
      <t xml:space="preserve">Biểu mẫu số 9
</t>
    </r>
    <r>
      <rPr>
        <b/>
        <sz val="12"/>
        <color indexed="8"/>
        <rFont val="Times New Roman"/>
        <family val="1"/>
      </rPr>
      <t>THÔNG TIN, DỮ LIỆU VỀ SỐ LƯỢNG VÀ DIỆN TÍCH NHÀ Ở, DÂN SỐ KHU VỰC ĐÔ THỊ, NÔNG THÔN CỦA ĐỊA PHƯƠNG TRONG KỲ BÁO CÁO</t>
    </r>
  </si>
  <si>
    <t>Kỳ cung cấp: Quý IV Năm 2023
1. Đơn vị cung cấp thông tin, dữ liệu: UBND huyện Cao Lộc
2. Đơn vị tiếp nhận thông tin, dữ liệu: Sở Xây dựng</t>
  </si>
  <si>
    <t>Kỳ cung cấp: Năm 2023</t>
  </si>
  <si>
    <r>
      <t xml:space="preserve">1. Đơn vị cung cấp thông tin, dữ liệu: </t>
    </r>
    <r>
      <rPr>
        <sz val="14"/>
        <color indexed="8"/>
        <rFont val="Times New Roman"/>
        <family val="1"/>
      </rPr>
      <t>UBND  huyện Bắc Sơn</t>
    </r>
  </si>
  <si>
    <r>
      <t xml:space="preserve">2. Đơn vị tiếp nhận thông tin, dữ liệu: </t>
    </r>
    <r>
      <rPr>
        <sz val="14"/>
        <color indexed="8"/>
        <rFont val="Times New Roman"/>
        <family val="1"/>
      </rPr>
      <t>Sở Xây dựng Lạng Sơn</t>
    </r>
  </si>
  <si>
    <t>Phường/thị trấn</t>
  </si>
  <si>
    <t>Thị trấn Bắc Sơn</t>
  </si>
  <si>
    <t>Long Đống</t>
  </si>
  <si>
    <t>Xã Hưng Vũ</t>
  </si>
  <si>
    <t>Xã Trấn Yên</t>
  </si>
  <si>
    <t>Xã Chiêu Vũ</t>
  </si>
  <si>
    <t>Xã Vũ Lăng</t>
  </si>
  <si>
    <t>Xã Nhất Hoà</t>
  </si>
  <si>
    <t>Xã Nhất Tiến</t>
  </si>
  <si>
    <t xml:space="preserve"> Xã Vũ Lễ</t>
  </si>
  <si>
    <t>Xã Chiến Thắng</t>
  </si>
  <si>
    <t>Xã Vũ Sơn</t>
  </si>
  <si>
    <t>Xã Tân Tri</t>
  </si>
  <si>
    <t>Xã Đồng Ý</t>
  </si>
  <si>
    <t>Xã Vạn Thuỷ</t>
  </si>
  <si>
    <t>Xã Tân Lập</t>
  </si>
  <si>
    <t>Xã Tân Hương</t>
  </si>
  <si>
    <t>Tổng cộng ( I+II):</t>
  </si>
  <si>
    <r>
      <t xml:space="preserve">1. Đơn vị cung cấp thông tin, dữ liệu: </t>
    </r>
    <r>
      <rPr>
        <sz val="12"/>
        <color indexed="8"/>
        <rFont val="Times New Roman"/>
        <family val="1"/>
      </rPr>
      <t>UBND huyện Tràng Định</t>
    </r>
  </si>
  <si>
    <r>
      <t xml:space="preserve">2. Đơn vị tiếp nhận thông tin, dữ liệu: </t>
    </r>
    <r>
      <rPr>
        <sz val="12"/>
        <color indexed="8"/>
        <rFont val="Times New Roman"/>
        <family val="1"/>
      </rPr>
      <t>Sở Xây dựng</t>
    </r>
  </si>
  <si>
    <r>
      <t xml:space="preserve">Số trong kỳ báo cáo </t>
    </r>
    <r>
      <rPr>
        <b/>
        <i/>
        <sz val="11"/>
        <color indexed="8"/>
        <rFont val="Times New Roman"/>
        <family val="1"/>
      </rPr>
      <t>(năm 2023)</t>
    </r>
  </si>
  <si>
    <t>Dân số  (người)</t>
  </si>
  <si>
    <r>
      <t>Nhà ở</t>
    </r>
    <r>
      <rPr>
        <b/>
        <i/>
        <sz val="11"/>
        <color indexed="8"/>
        <rFont val="Times New Roman"/>
        <family val="1"/>
      </rPr>
      <t xml:space="preserve"> </t>
    </r>
  </si>
  <si>
    <r>
      <t>(m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)</t>
    </r>
  </si>
  <si>
    <t>TT Thất Khê</t>
  </si>
  <si>
    <t>Xã Đại Đồng</t>
  </si>
  <si>
    <t>Xã Chi Lăng</t>
  </si>
  <si>
    <t>Xã Đề Thám</t>
  </si>
  <si>
    <t xml:space="preserve">Xã Tri Phương </t>
  </si>
  <si>
    <t>Xã Kháng Chiến</t>
  </si>
  <si>
    <t>Xã Hùng Sơn</t>
  </si>
  <si>
    <t>Xã Quốc Khánh</t>
  </si>
  <si>
    <t>Xã Tân Yên</t>
  </si>
  <si>
    <t>Xã Tân Tiến</t>
  </si>
  <si>
    <t>Xã Tân Minh</t>
  </si>
  <si>
    <t>Xã Vĩnh Tiến</t>
  </si>
  <si>
    <t>Xã Cao Minh</t>
  </si>
  <si>
    <t>Xã Khánh Long</t>
  </si>
  <si>
    <t>Xã Kim Đồng</t>
  </si>
  <si>
    <t>Xã Chí Minh</t>
  </si>
  <si>
    <t>Xã Quốc Việt</t>
  </si>
  <si>
    <t>Xã Hùng Việt</t>
  </si>
  <si>
    <t>Xã Trung Thành</t>
  </si>
  <si>
    <t>Xã Đào Viên</t>
  </si>
  <si>
    <t>Xã Đoàn Kết</t>
  </si>
  <si>
    <t xml:space="preserve">Xã Đội Cấn </t>
  </si>
  <si>
    <t>THÔNG TIN DỮ LIỆU VỀ SỐ LƯỢNG VÀ DIỆN TÍCH NHÀ Ở, DÂN SỐ KHU VỰC ĐÔ THỊ, NÔNG THÔN CỦA ĐỊA PHƯƠNG TRONG KỲ BÁO CÁO</t>
  </si>
  <si>
    <t>Kỳ cung cấp: Năm</t>
  </si>
  <si>
    <r>
      <rPr>
        <b/>
        <sz val="11"/>
        <color indexed="8"/>
        <rFont val="Times New Roman"/>
        <family val="1"/>
      </rPr>
      <t>1. Đơn vị cung cấp thông tin, dữ liệu:</t>
    </r>
    <r>
      <rPr>
        <sz val="11"/>
        <color indexed="8"/>
        <rFont val="Times New Roman"/>
        <family val="1"/>
      </rPr>
      <t xml:space="preserve"> UBND huyện Văn Quan</t>
    </r>
  </si>
  <si>
    <r>
      <t xml:space="preserve">2. Đơn vị tiếp nhân thông tin, dữ liệu: </t>
    </r>
    <r>
      <rPr>
        <sz val="11"/>
        <color indexed="8"/>
        <rFont val="Times New Roman"/>
        <family val="1"/>
      </rPr>
      <t>Sở xây dựng</t>
    </r>
  </si>
  <si>
    <t>Thân theo</t>
  </si>
  <si>
    <t>Số liệu gốc (31/12/2020 từ số liệu điều tra thống kế quốc gia về dân số và nhà ở)</t>
  </si>
  <si>
    <t>Số liệu trong kỳ báo cáo (năm 2023)</t>
  </si>
  <si>
    <t>Số lũy kế (tính đến thời điểm báo cáo)</t>
  </si>
  <si>
    <t>Dân số     (người)</t>
  </si>
  <si>
    <t>Diện tích  (m2)</t>
  </si>
  <si>
    <t>9=3+6</t>
  </si>
  <si>
    <t>10=4+7</t>
  </si>
  <si>
    <t>11=5+8</t>
  </si>
  <si>
    <t>KHU VỰC ĐÔ THỊ</t>
  </si>
  <si>
    <t>Thị trấn Văn Quan</t>
  </si>
  <si>
    <t>KHU VỰC NÔNG THÔN</t>
  </si>
  <si>
    <t xml:space="preserve"> Xã Trấn Ninh</t>
  </si>
  <si>
    <t>Xã Liên Hội</t>
  </si>
  <si>
    <t>Xã Tú Xuyên</t>
  </si>
  <si>
    <t>Xã Điềm He</t>
  </si>
  <si>
    <t xml:space="preserve">Xã An Sơn </t>
  </si>
  <si>
    <t>Xã Khánh Khê</t>
  </si>
  <si>
    <t>Xã Lương Năng</t>
  </si>
  <si>
    <t>Xã Đồng Giáp</t>
  </si>
  <si>
    <t>Xã Bình Phúc</t>
  </si>
  <si>
    <t>Xã Tràng Các</t>
  </si>
  <si>
    <t>Xã Tân Đoàn</t>
  </si>
  <si>
    <t>Xã Tri Lễ</t>
  </si>
  <si>
    <t>Xã Tràng Phái</t>
  </si>
  <si>
    <t>Xã Yên Phúc</t>
  </si>
  <si>
    <t>Xã Hữu Lễ</t>
  </si>
  <si>
    <t>Kỳ cung cấp: Quý IV năm 2023</t>
  </si>
  <si>
    <r>
      <t xml:space="preserve">1. Đơn vị cung cấp thông tin, dữ liệu: </t>
    </r>
    <r>
      <rPr>
        <sz val="12"/>
        <color indexed="8"/>
        <rFont val="Times New Roman"/>
        <family val="1"/>
      </rPr>
      <t>UBND huyện Văn Lãng</t>
    </r>
  </si>
  <si>
    <r>
      <t xml:space="preserve">2. Đơn vị tiếp nhận thông tin, dữ liệu: </t>
    </r>
    <r>
      <rPr>
        <sz val="12"/>
        <color indexed="8"/>
        <rFont val="Times New Roman"/>
        <family val="1"/>
      </rPr>
      <t>Sở Xây dựng</t>
    </r>
  </si>
  <si>
    <r>
      <t xml:space="preserve">Số trong kỳ báo cáo </t>
    </r>
    <r>
      <rPr>
        <b/>
        <i/>
        <sz val="12"/>
        <rFont val="Times New Roman"/>
        <family val="1"/>
      </rPr>
      <t>(năm 202</t>
    </r>
    <r>
      <rPr>
        <i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)</t>
    </r>
  </si>
  <si>
    <t>Thị trấn Na Sầm</t>
  </si>
  <si>
    <t>Xã Bắc Hùng</t>
  </si>
  <si>
    <t>Xã Bắc Việt</t>
  </si>
  <si>
    <t>Xã Thành Hòa</t>
  </si>
  <si>
    <t>Xã Thụy Hùng</t>
  </si>
  <si>
    <t>Xã Tân Tác</t>
  </si>
  <si>
    <t>Xã Trùng Khánh</t>
  </si>
  <si>
    <t>Xã Hoàng Việt</t>
  </si>
  <si>
    <t>Xã Bắc La</t>
  </si>
  <si>
    <t>Xã Tân Thanh</t>
  </si>
  <si>
    <t>Xã Tân Mỹ</t>
  </si>
  <si>
    <t>Xã Thanh Long</t>
  </si>
  <si>
    <t>Xã Hội Hoan</t>
  </si>
  <si>
    <t>Xã Gia Miễn</t>
  </si>
  <si>
    <t>Xã Nhạc Kỳ</t>
  </si>
  <si>
    <t xml:space="preserve">THÔNG TIN, DỮ LIỆU VỀ SỐ LƯỢNG VÀ DIỆN TÍCH NHÀ Ở, DÂN SỐ KHU VỰC ĐÔ THỊ, NÔNG THÔN CỦA ĐỊA PHƯƠNG TRONG KỲ BÁO CÁO </t>
  </si>
  <si>
    <t>Kỳ cung cấp: Cả Năm 2023</t>
  </si>
  <si>
    <r>
      <t xml:space="preserve">1. Đơn vị cung cấp thông tin, dữ liệu: </t>
    </r>
    <r>
      <rPr>
        <sz val="12"/>
        <color indexed="8"/>
        <rFont val="Times New Roman"/>
        <family val="1"/>
      </rPr>
      <t>UBND huyện Chi Lăng</t>
    </r>
  </si>
  <si>
    <t>Số liệu</t>
  </si>
  <si>
    <r>
      <t>(m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</si>
  <si>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r>
      <t>Nhà ở</t>
    </r>
    <r>
      <rPr>
        <b/>
        <i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(căn)</t>
    </r>
  </si>
  <si>
    <t>Thị trấn Chi Lăng</t>
  </si>
  <si>
    <t>Thị trấn Đồng Mỏ</t>
  </si>
  <si>
    <t xml:space="preserve"> Xã Vân An</t>
  </si>
  <si>
    <t xml:space="preserve"> Xã Vân Thủy</t>
  </si>
  <si>
    <t xml:space="preserve"> Xã Gia Lộc</t>
  </si>
  <si>
    <t>Xã Bắc Thủy</t>
  </si>
  <si>
    <t xml:space="preserve"> Xã Chiến Thắng</t>
  </si>
  <si>
    <t xml:space="preserve"> Xã Mai Sao</t>
  </si>
  <si>
    <t xml:space="preserve"> Xã Bằng Hữu</t>
  </si>
  <si>
    <t xml:space="preserve"> Xã Thượng Cường</t>
  </si>
  <si>
    <t xml:space="preserve"> Xã Bằng Mạc</t>
  </si>
  <si>
    <t xml:space="preserve"> Xã Nhân Lý</t>
  </si>
  <si>
    <t xml:space="preserve"> Xã Lâm Sơn</t>
  </si>
  <si>
    <t xml:space="preserve"> Xã Liên Sơn</t>
  </si>
  <si>
    <t xml:space="preserve"> Xã Vạn Linh</t>
  </si>
  <si>
    <t xml:space="preserve"> Xã Hòa Bình</t>
  </si>
  <si>
    <t xml:space="preserve"> Xã Hữu Kiên</t>
  </si>
  <si>
    <t xml:space="preserve"> Xã Quan Sơn</t>
  </si>
  <si>
    <t xml:space="preserve"> Xã Y Tịch</t>
  </si>
  <si>
    <t xml:space="preserve"> Xã Chi Lăng</t>
  </si>
  <si>
    <r>
      <t xml:space="preserve">Số trong kỳ báo cáo </t>
    </r>
    <r>
      <rPr>
        <b/>
        <i/>
        <sz val="12"/>
        <color indexed="8"/>
        <rFont val="Times New Roman"/>
        <family val="1"/>
      </rPr>
      <t>(năm 2023)</t>
    </r>
  </si>
  <si>
    <t>THÔNG TIN, DỮ LIỆU VỀ SỐ LƯỢNG VÀ DIỆN TÍCH NHÀ Ở, DÂN SỐ KHU VỰC ĐÔ THỊ, NÔNG THÔN 
CỦA ĐỊA PHƯƠNG TRONG KỲ BÁO CÁO</t>
  </si>
  <si>
    <t>Phường Chi Lăng</t>
  </si>
  <si>
    <t>Phường Đông Kinh</t>
  </si>
  <si>
    <t xml:space="preserve">12795,2 </t>
  </si>
  <si>
    <t>Phường Hoàng Văn Thụ</t>
  </si>
  <si>
    <t>Phường Tam Thanh</t>
  </si>
  <si>
    <t xml:space="preserve">1.385,18 </t>
  </si>
  <si>
    <t>Phường Vĩnh Trại</t>
  </si>
  <si>
    <t>Xã Hoàng Đồng</t>
  </si>
  <si>
    <t>Xã Mai Pha</t>
  </si>
  <si>
    <t>Xã Quảng Lạc</t>
  </si>
  <si>
    <r>
      <t xml:space="preserve">1. Đơn vị cung cấp thông tin, dữ liệu: </t>
    </r>
    <r>
      <rPr>
        <sz val="12"/>
        <color indexed="8"/>
        <rFont val="Times New Roman"/>
        <family val="1"/>
      </rPr>
      <t>Thành phố Lạng Sơn</t>
    </r>
  </si>
  <si>
    <r>
      <t xml:space="preserve">2. Đơn vị tiếp nhận thông tin, dữ liệu: </t>
    </r>
    <r>
      <rPr>
        <sz val="12"/>
        <color indexed="8"/>
        <rFont val="Times New Roman"/>
        <family val="1"/>
      </rPr>
      <t>Sở Xây dựng</t>
    </r>
  </si>
  <si>
    <r>
      <t xml:space="preserve">Số trong kỳ báo cáo </t>
    </r>
    <r>
      <rPr>
        <b/>
        <i/>
        <sz val="11"/>
        <color indexed="8"/>
        <rFont val="Times New Roman"/>
        <family val="1"/>
      </rPr>
      <t>(năm 2023)</t>
    </r>
  </si>
  <si>
    <r>
      <t>Nhà ở</t>
    </r>
    <r>
      <rPr>
        <b/>
        <i/>
        <sz val="11"/>
        <color indexed="8"/>
        <rFont val="Times New Roman"/>
        <family val="1"/>
      </rPr>
      <t xml:space="preserve"> </t>
    </r>
  </si>
  <si>
    <r>
      <t>(m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)</t>
    </r>
  </si>
  <si>
    <t>Đô thị</t>
  </si>
  <si>
    <r>
      <t xml:space="preserve">Số trong kỳ báo cáo </t>
    </r>
    <r>
      <rPr>
        <b/>
        <i/>
        <sz val="12"/>
        <color indexed="8"/>
        <rFont val="Times New Roman"/>
        <family val="1"/>
      </rPr>
      <t xml:space="preserve">(năm </t>
    </r>
    <r>
      <rPr>
        <i/>
        <sz val="12"/>
        <color indexed="8"/>
        <rFont val="Times New Roman"/>
        <family val="1"/>
      </rPr>
      <t>2023</t>
    </r>
    <r>
      <rPr>
        <b/>
        <i/>
        <sz val="12"/>
        <color indexed="8"/>
        <rFont val="Times New Roman"/>
        <family val="1"/>
      </rPr>
      <t xml:space="preserve"> )</t>
    </r>
  </si>
  <si>
    <r>
      <t xml:space="preserve">Xã </t>
    </r>
    <r>
      <rPr>
        <sz val="12"/>
        <color indexed="8"/>
        <rFont val="Times New Roman"/>
        <family val="1"/>
      </rPr>
      <t>Bắc Quỳnh</t>
    </r>
  </si>
  <si>
    <r>
      <t xml:space="preserve">Số trong kỳ báo cáo </t>
    </r>
    <r>
      <rPr>
        <b/>
        <i/>
        <sz val="12"/>
        <color indexed="8"/>
        <rFont val="Times New Roman"/>
        <family val="1"/>
      </rPr>
      <t>(2023)</t>
    </r>
  </si>
  <si>
    <r>
      <t>Diện tích (m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</si>
  <si>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t>Nông thôn</t>
  </si>
  <si>
    <t>Tổng hợp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</si>
</sst>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#."/>
    <numFmt numFmtId="181" formatCode="#,##0.0"/>
    <numFmt numFmtId="182" formatCode="#,##0;[Red]#,##0"/>
    <numFmt numFmtId="183" formatCode="_-* #,##0\ _₫_-;\-* #,##0\ _₫_-;_-* &quot;-&quot;??\ _₫_-;_-@_-"/>
    <numFmt numFmtId="184" formatCode="_(* #,##0_);_(* \(#,##0\);_(* &quot;-&quot;??_);_(@_)"/>
    <numFmt numFmtId="185" formatCode="0.0000"/>
    <numFmt numFmtId="186" formatCode="#,##0\ _₫"/>
    <numFmt numFmtId="187" formatCode="_(* #,##0.000_);_(* \(#,##0.000\);_(* &quot;-&quot;??_);_(@_)"/>
    <numFmt numFmtId="188" formatCode="_(* #,##0.0000_);_(* \(#,##0.0000\);_(* &quot;-&quot;??_);_(@_)"/>
    <numFmt numFmtId="189" formatCode="_(* #,##0.0_);_(* \(#,##0.0\);_(* &quot;-&quot;??_);_(@_)"/>
  </numFmts>
  <fonts count="10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Times New Roman"/>
      <family val="1"/>
    </font>
    <font>
      <i/>
      <sz val="10"/>
      <name val="MS Sans Serif"/>
      <family val="2"/>
    </font>
    <font>
      <sz val="12"/>
      <name val="VNI-Times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0"/>
      <name val="Arial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i/>
      <sz val="10"/>
      <color indexed="8"/>
      <name val="Arial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4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Calibri"/>
      <family val="2"/>
    </font>
    <font>
      <sz val="14"/>
      <color rgb="FF00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horizontal="center"/>
    </xf>
    <xf numFmtId="0" fontId="76" fillId="0" borderId="0" xfId="0" applyFont="1" applyAlignment="1">
      <alignment vertical="center"/>
    </xf>
    <xf numFmtId="0" fontId="76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left" vertical="center" wrapText="1"/>
    </xf>
    <xf numFmtId="3" fontId="76" fillId="33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left" vertical="center" wrapText="1"/>
    </xf>
    <xf numFmtId="3" fontId="78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vertical="center" wrapText="1"/>
    </xf>
    <xf numFmtId="3" fontId="76" fillId="33" borderId="11" xfId="0" applyNumberFormat="1" applyFont="1" applyFill="1" applyBorder="1" applyAlignment="1">
      <alignment vertical="center" wrapText="1"/>
    </xf>
    <xf numFmtId="0" fontId="76" fillId="33" borderId="11" xfId="0" applyFont="1" applyFill="1" applyBorder="1" applyAlignment="1">
      <alignment vertical="center" wrapText="1"/>
    </xf>
    <xf numFmtId="0" fontId="78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182" fontId="15" fillId="0" borderId="10" xfId="42" applyNumberFormat="1" applyFont="1" applyFill="1" applyBorder="1" applyAlignment="1">
      <alignment horizontal="center"/>
    </xf>
    <xf numFmtId="182" fontId="15" fillId="0" borderId="11" xfId="42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82" fontId="13" fillId="0" borderId="13" xfId="0" applyNumberFormat="1" applyFont="1" applyFill="1" applyBorder="1" applyAlignment="1">
      <alignment horizontal="center" wrapText="1"/>
    </xf>
    <xf numFmtId="182" fontId="13" fillId="0" borderId="14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182" fontId="15" fillId="0" borderId="13" xfId="0" applyNumberFormat="1" applyFont="1" applyFill="1" applyBorder="1" applyAlignment="1">
      <alignment horizontal="center" wrapText="1"/>
    </xf>
    <xf numFmtId="182" fontId="15" fillId="0" borderId="11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182" fontId="13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justify" vertical="center" wrapText="1"/>
    </xf>
    <xf numFmtId="182" fontId="15" fillId="0" borderId="14" xfId="0" applyNumberFormat="1" applyFont="1" applyFill="1" applyBorder="1" applyAlignment="1">
      <alignment horizontal="center" wrapText="1"/>
    </xf>
    <xf numFmtId="182" fontId="15" fillId="0" borderId="10" xfId="0" applyNumberFormat="1" applyFont="1" applyFill="1" applyBorder="1" applyAlignment="1">
      <alignment horizontal="center" wrapText="1"/>
    </xf>
    <xf numFmtId="182" fontId="15" fillId="0" borderId="12" xfId="0" applyNumberFormat="1" applyFont="1" applyFill="1" applyBorder="1" applyAlignment="1">
      <alignment horizontal="center" wrapText="1"/>
    </xf>
    <xf numFmtId="182" fontId="15" fillId="0" borderId="10" xfId="0" applyNumberFormat="1" applyFont="1" applyFill="1" applyBorder="1" applyAlignment="1">
      <alignment horizontal="center" vertical="center" wrapText="1"/>
    </xf>
    <xf numFmtId="182" fontId="15" fillId="0" borderId="14" xfId="0" applyNumberFormat="1" applyFont="1" applyFill="1" applyBorder="1" applyAlignment="1">
      <alignment horizontal="center"/>
    </xf>
    <xf numFmtId="182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center" wrapText="1"/>
    </xf>
    <xf numFmtId="182" fontId="15" fillId="0" borderId="11" xfId="0" applyNumberFormat="1" applyFont="1" applyFill="1" applyBorder="1" applyAlignment="1">
      <alignment horizontal="center"/>
    </xf>
    <xf numFmtId="182" fontId="15" fillId="0" borderId="12" xfId="0" applyNumberFormat="1" applyFont="1" applyFill="1" applyBorder="1" applyAlignment="1">
      <alignment horizontal="center"/>
    </xf>
    <xf numFmtId="182" fontId="15" fillId="0" borderId="13" xfId="0" applyNumberFormat="1" applyFont="1" applyFill="1" applyBorder="1" applyAlignment="1">
      <alignment horizontal="center"/>
    </xf>
    <xf numFmtId="182" fontId="15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81" fillId="0" borderId="0" xfId="0" applyFont="1" applyAlignment="1">
      <alignment horizontal="center"/>
    </xf>
    <xf numFmtId="49" fontId="82" fillId="0" borderId="0" xfId="0" applyNumberFormat="1" applyFont="1" applyAlignment="1">
      <alignment horizontal="left" vertical="center"/>
    </xf>
    <xf numFmtId="0" fontId="83" fillId="0" borderId="0" xfId="0" applyFont="1" applyAlignment="1">
      <alignment/>
    </xf>
    <xf numFmtId="0" fontId="84" fillId="34" borderId="10" xfId="0" applyFont="1" applyFill="1" applyBorder="1" applyAlignment="1">
      <alignment horizontal="center" vertical="center" wrapText="1"/>
    </xf>
    <xf numFmtId="183" fontId="0" fillId="0" borderId="0" xfId="0" applyNumberFormat="1" applyAlignment="1">
      <alignment/>
    </xf>
    <xf numFmtId="0" fontId="78" fillId="0" borderId="0" xfId="0" applyFont="1" applyAlignment="1">
      <alignment horizontal="center" vertical="center"/>
    </xf>
    <xf numFmtId="0" fontId="85" fillId="33" borderId="10" xfId="0" applyFont="1" applyFill="1" applyBorder="1" applyAlignment="1">
      <alignment horizontal="center" vertical="center" wrapText="1"/>
    </xf>
    <xf numFmtId="0" fontId="86" fillId="34" borderId="0" xfId="0" applyFont="1" applyFill="1" applyAlignment="1">
      <alignment horizontal="center" vertical="center"/>
    </xf>
    <xf numFmtId="0" fontId="86" fillId="34" borderId="0" xfId="0" applyFont="1" applyFill="1" applyAlignment="1">
      <alignment/>
    </xf>
    <xf numFmtId="0" fontId="87" fillId="34" borderId="0" xfId="0" applyFont="1" applyFill="1" applyAlignment="1">
      <alignment horizontal="left" vertical="center"/>
    </xf>
    <xf numFmtId="0" fontId="87" fillId="34" borderId="0" xfId="0" applyFont="1" applyFill="1" applyBorder="1" applyAlignment="1">
      <alignment horizontal="left" vertical="center"/>
    </xf>
    <xf numFmtId="0" fontId="88" fillId="34" borderId="10" xfId="0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left" vertical="center" wrapText="1"/>
    </xf>
    <xf numFmtId="0" fontId="86" fillId="34" borderId="21" xfId="0" applyFont="1" applyFill="1" applyBorder="1" applyAlignment="1">
      <alignment horizontal="center" vertical="center" wrapText="1"/>
    </xf>
    <xf numFmtId="0" fontId="86" fillId="34" borderId="21" xfId="0" applyFont="1" applyFill="1" applyBorder="1" applyAlignment="1">
      <alignment horizontal="left" vertical="center" wrapText="1"/>
    </xf>
    <xf numFmtId="183" fontId="86" fillId="34" borderId="21" xfId="42" applyNumberFormat="1" applyFont="1" applyFill="1" applyBorder="1" applyAlignment="1">
      <alignment horizontal="center" vertical="center" wrapText="1"/>
    </xf>
    <xf numFmtId="183" fontId="86" fillId="34" borderId="22" xfId="42" applyNumberFormat="1" applyFont="1" applyFill="1" applyBorder="1" applyAlignment="1">
      <alignment horizontal="center" vertical="center" wrapText="1"/>
    </xf>
    <xf numFmtId="0" fontId="86" fillId="34" borderId="23" xfId="0" applyFont="1" applyFill="1" applyBorder="1" applyAlignment="1">
      <alignment horizontal="center" vertical="center" wrapText="1"/>
    </xf>
    <xf numFmtId="0" fontId="86" fillId="34" borderId="23" xfId="0" applyFont="1" applyFill="1" applyBorder="1" applyAlignment="1">
      <alignment horizontal="left" vertical="center" wrapText="1"/>
    </xf>
    <xf numFmtId="183" fontId="86" fillId="34" borderId="23" xfId="42" applyNumberFormat="1" applyFont="1" applyFill="1" applyBorder="1" applyAlignment="1">
      <alignment horizontal="center" vertical="center" wrapText="1"/>
    </xf>
    <xf numFmtId="0" fontId="86" fillId="34" borderId="22" xfId="0" applyFont="1" applyFill="1" applyBorder="1" applyAlignment="1">
      <alignment horizontal="center" vertical="center" wrapText="1"/>
    </xf>
    <xf numFmtId="0" fontId="86" fillId="34" borderId="22" xfId="0" applyFont="1" applyFill="1" applyBorder="1" applyAlignment="1">
      <alignment horizontal="left" vertical="center" wrapText="1"/>
    </xf>
    <xf numFmtId="0" fontId="86" fillId="34" borderId="22" xfId="0" applyFont="1" applyFill="1" applyBorder="1" applyAlignment="1">
      <alignment vertical="center"/>
    </xf>
    <xf numFmtId="0" fontId="86" fillId="34" borderId="24" xfId="0" applyFont="1" applyFill="1" applyBorder="1" applyAlignment="1">
      <alignment horizontal="center" vertical="center" wrapText="1"/>
    </xf>
    <xf numFmtId="0" fontId="86" fillId="34" borderId="24" xfId="0" applyFont="1" applyFill="1" applyBorder="1" applyAlignment="1">
      <alignment vertical="center"/>
    </xf>
    <xf numFmtId="183" fontId="86" fillId="34" borderId="24" xfId="42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/>
    </xf>
    <xf numFmtId="184" fontId="89" fillId="0" borderId="0" xfId="0" applyNumberFormat="1" applyFont="1" applyAlignment="1">
      <alignment/>
    </xf>
    <xf numFmtId="0" fontId="89" fillId="0" borderId="0" xfId="0" applyFont="1" applyAlignment="1">
      <alignment horizontal="center"/>
    </xf>
    <xf numFmtId="0" fontId="88" fillId="0" borderId="0" xfId="0" applyFont="1" applyAlignment="1">
      <alignment/>
    </xf>
    <xf numFmtId="0" fontId="90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left"/>
    </xf>
    <xf numFmtId="184" fontId="86" fillId="0" borderId="10" xfId="42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92" fillId="0" borderId="11" xfId="0" applyFont="1" applyBorder="1" applyAlignment="1">
      <alignment horizontal="center"/>
    </xf>
    <xf numFmtId="0" fontId="92" fillId="0" borderId="11" xfId="0" applyFont="1" applyBorder="1" applyAlignment="1">
      <alignment horizontal="left"/>
    </xf>
    <xf numFmtId="3" fontId="86" fillId="0" borderId="0" xfId="0" applyNumberFormat="1" applyFont="1" applyAlignment="1">
      <alignment/>
    </xf>
    <xf numFmtId="184" fontId="86" fillId="0" borderId="11" xfId="42" applyNumberFormat="1" applyFont="1" applyBorder="1" applyAlignment="1">
      <alignment/>
    </xf>
    <xf numFmtId="184" fontId="86" fillId="0" borderId="21" xfId="42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89" fillId="0" borderId="10" xfId="0" applyFont="1" applyBorder="1" applyAlignment="1">
      <alignment horizontal="center"/>
    </xf>
    <xf numFmtId="3" fontId="86" fillId="0" borderId="10" xfId="0" applyNumberFormat="1" applyFont="1" applyBorder="1" applyAlignment="1">
      <alignment/>
    </xf>
    <xf numFmtId="184" fontId="86" fillId="0" borderId="10" xfId="0" applyNumberFormat="1" applyFont="1" applyBorder="1" applyAlignment="1">
      <alignment/>
    </xf>
    <xf numFmtId="0" fontId="92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28" fillId="33" borderId="10" xfId="0" applyFont="1" applyFill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center" vertical="center" wrapText="1"/>
    </xf>
    <xf numFmtId="183" fontId="87" fillId="34" borderId="10" xfId="42" applyNumberFormat="1" applyFont="1" applyFill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84" fontId="87" fillId="0" borderId="10" xfId="42" applyNumberFormat="1" applyFont="1" applyBorder="1" applyAlignment="1">
      <alignment/>
    </xf>
    <xf numFmtId="0" fontId="93" fillId="0" borderId="0" xfId="0" applyFont="1" applyAlignment="1">
      <alignment/>
    </xf>
    <xf numFmtId="0" fontId="76" fillId="33" borderId="10" xfId="0" applyFont="1" applyFill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left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 vertical="center" wrapText="1"/>
    </xf>
    <xf numFmtId="3" fontId="94" fillId="33" borderId="10" xfId="0" applyNumberFormat="1" applyFont="1" applyFill="1" applyBorder="1" applyAlignment="1">
      <alignment horizontal="center" vertical="center" wrapText="1"/>
    </xf>
    <xf numFmtId="0" fontId="95" fillId="33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3" fontId="94" fillId="0" borderId="10" xfId="0" applyNumberFormat="1" applyFont="1" applyFill="1" applyBorder="1" applyAlignment="1">
      <alignment horizontal="center" vertical="center" wrapText="1"/>
    </xf>
    <xf numFmtId="3" fontId="87" fillId="34" borderId="10" xfId="42" applyNumberFormat="1" applyFont="1" applyFill="1" applyBorder="1" applyAlignment="1">
      <alignment horizontal="right" vertical="center" wrapText="1"/>
    </xf>
    <xf numFmtId="0" fontId="86" fillId="34" borderId="25" xfId="0" applyFont="1" applyFill="1" applyBorder="1" applyAlignment="1">
      <alignment horizontal="center" vertical="center" wrapText="1"/>
    </xf>
    <xf numFmtId="0" fontId="86" fillId="34" borderId="25" xfId="0" applyFont="1" applyFill="1" applyBorder="1" applyAlignment="1">
      <alignment horizontal="left" vertical="center" wrapText="1"/>
    </xf>
    <xf numFmtId="186" fontId="86" fillId="0" borderId="22" xfId="0" applyNumberFormat="1" applyFont="1" applyBorder="1" applyAlignment="1">
      <alignment horizontal="right" vertical="center" wrapText="1"/>
    </xf>
    <xf numFmtId="186" fontId="86" fillId="34" borderId="22" xfId="42" applyNumberFormat="1" applyFont="1" applyFill="1" applyBorder="1" applyAlignment="1">
      <alignment horizontal="right" vertical="center" wrapText="1"/>
    </xf>
    <xf numFmtId="0" fontId="86" fillId="34" borderId="24" xfId="0" applyFont="1" applyFill="1" applyBorder="1" applyAlignment="1">
      <alignment horizontal="left" vertical="center" wrapText="1"/>
    </xf>
    <xf numFmtId="186" fontId="86" fillId="34" borderId="24" xfId="42" applyNumberFormat="1" applyFont="1" applyFill="1" applyBorder="1" applyAlignment="1">
      <alignment horizontal="right" vertical="center" wrapText="1"/>
    </xf>
    <xf numFmtId="186" fontId="87" fillId="34" borderId="10" xfId="42" applyNumberFormat="1" applyFont="1" applyFill="1" applyBorder="1" applyAlignment="1">
      <alignment horizontal="right" vertical="center" wrapText="1"/>
    </xf>
    <xf numFmtId="0" fontId="86" fillId="34" borderId="26" xfId="0" applyFont="1" applyFill="1" applyBorder="1" applyAlignment="1">
      <alignment horizontal="left" vertical="center" wrapText="1"/>
    </xf>
    <xf numFmtId="186" fontId="86" fillId="34" borderId="25" xfId="42" applyNumberFormat="1" applyFont="1" applyFill="1" applyBorder="1" applyAlignment="1">
      <alignment horizontal="right" vertical="center" wrapText="1"/>
    </xf>
    <xf numFmtId="0" fontId="86" fillId="34" borderId="27" xfId="0" applyFont="1" applyFill="1" applyBorder="1" applyAlignment="1">
      <alignment horizontal="left" vertical="center" wrapText="1"/>
    </xf>
    <xf numFmtId="186" fontId="86" fillId="33" borderId="22" xfId="0" applyNumberFormat="1" applyFont="1" applyFill="1" applyBorder="1" applyAlignment="1">
      <alignment vertical="center" wrapText="1"/>
    </xf>
    <xf numFmtId="0" fontId="86" fillId="34" borderId="28" xfId="0" applyFont="1" applyFill="1" applyBorder="1" applyAlignment="1">
      <alignment horizontal="left" vertical="center" wrapText="1"/>
    </xf>
    <xf numFmtId="186" fontId="86" fillId="0" borderId="24" xfId="0" applyNumberFormat="1" applyFont="1" applyBorder="1" applyAlignment="1">
      <alignment horizontal="right" vertical="center"/>
    </xf>
    <xf numFmtId="0" fontId="96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center"/>
    </xf>
    <xf numFmtId="0" fontId="97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79" fillId="0" borderId="35" xfId="0" applyFont="1" applyBorder="1" applyAlignment="1">
      <alignment horizontal="center" vertical="center" wrapText="1"/>
    </xf>
    <xf numFmtId="0" fontId="79" fillId="0" borderId="33" xfId="0" applyFont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0" fontId="79" fillId="0" borderId="41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4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83" fillId="0" borderId="0" xfId="0" applyNumberFormat="1" applyFont="1" applyAlignment="1">
      <alignment horizontal="left" vertical="center"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8" fillId="34" borderId="10" xfId="0" applyFont="1" applyFill="1" applyBorder="1" applyAlignment="1">
      <alignment horizontal="center" vertical="center" wrapText="1"/>
    </xf>
    <xf numFmtId="0" fontId="87" fillId="34" borderId="0" xfId="0" applyFont="1" applyFill="1" applyAlignment="1">
      <alignment horizontal="center" vertical="center"/>
    </xf>
    <xf numFmtId="0" fontId="87" fillId="34" borderId="0" xfId="0" applyFont="1" applyFill="1" applyAlignment="1">
      <alignment horizontal="center" vertical="center" wrapText="1"/>
    </xf>
    <xf numFmtId="0" fontId="98" fillId="34" borderId="0" xfId="0" applyFont="1" applyFill="1" applyAlignment="1">
      <alignment horizontal="center" vertical="center"/>
    </xf>
    <xf numFmtId="0" fontId="99" fillId="34" borderId="10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wrapText="1"/>
    </xf>
    <xf numFmtId="0" fontId="88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90" fillId="0" borderId="11" xfId="0" applyFont="1" applyBorder="1" applyAlignment="1">
      <alignment horizontal="center" vertical="center"/>
    </xf>
    <xf numFmtId="0" fontId="90" fillId="0" borderId="46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 wrapText="1"/>
    </xf>
    <xf numFmtId="0" fontId="100" fillId="0" borderId="47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left" vertical="center" wrapText="1"/>
    </xf>
    <xf numFmtId="0" fontId="86" fillId="34" borderId="0" xfId="0" applyFont="1" applyFill="1" applyBorder="1" applyAlignment="1">
      <alignment horizontal="center" vertical="center" wrapText="1"/>
    </xf>
    <xf numFmtId="0" fontId="86" fillId="34" borderId="0" xfId="0" applyFont="1" applyFill="1" applyBorder="1" applyAlignment="1">
      <alignment horizontal="left" vertical="center" wrapText="1"/>
    </xf>
    <xf numFmtId="186" fontId="86" fillId="0" borderId="0" xfId="0" applyNumberFormat="1" applyFont="1" applyBorder="1" applyAlignment="1">
      <alignment horizontal="right" vertical="center"/>
    </xf>
    <xf numFmtId="186" fontId="86" fillId="34" borderId="0" xfId="42" applyNumberFormat="1" applyFont="1" applyFill="1" applyBorder="1" applyAlignment="1">
      <alignment horizontal="right" vertical="center" wrapText="1"/>
    </xf>
    <xf numFmtId="43" fontId="77" fillId="0" borderId="0" xfId="42" applyFont="1" applyAlignment="1">
      <alignment horizontal="center" vertical="center"/>
    </xf>
    <xf numFmtId="43" fontId="77" fillId="0" borderId="0" xfId="42" applyFont="1" applyAlignment="1">
      <alignment vertical="center"/>
    </xf>
    <xf numFmtId="43" fontId="0" fillId="0" borderId="0" xfId="42" applyFont="1" applyAlignment="1">
      <alignment/>
    </xf>
    <xf numFmtId="43" fontId="77" fillId="0" borderId="0" xfId="42" applyFont="1" applyAlignment="1">
      <alignment horizontal="center" vertical="center" wrapText="1"/>
    </xf>
    <xf numFmtId="43" fontId="77" fillId="0" borderId="0" xfId="42" applyFont="1" applyAlignment="1">
      <alignment vertical="center" wrapText="1"/>
    </xf>
    <xf numFmtId="43" fontId="97" fillId="0" borderId="0" xfId="42" applyFont="1" applyAlignment="1">
      <alignment horizontal="center" vertical="center"/>
    </xf>
    <xf numFmtId="43" fontId="97" fillId="0" borderId="0" xfId="42" applyFont="1" applyAlignment="1">
      <alignment vertical="center"/>
    </xf>
    <xf numFmtId="43" fontId="78" fillId="0" borderId="0" xfId="42" applyFont="1" applyAlignment="1">
      <alignment horizontal="center" vertical="center"/>
    </xf>
    <xf numFmtId="43" fontId="76" fillId="0" borderId="0" xfId="42" applyFont="1" applyAlignment="1">
      <alignment vertical="center"/>
    </xf>
    <xf numFmtId="43" fontId="78" fillId="0" borderId="0" xfId="42" applyFont="1" applyAlignment="1">
      <alignment horizontal="justify" vertical="center"/>
    </xf>
    <xf numFmtId="43" fontId="76" fillId="33" borderId="10" xfId="42" applyFont="1" applyFill="1" applyBorder="1" applyAlignment="1">
      <alignment horizontal="center" vertical="center" wrapText="1"/>
    </xf>
    <xf numFmtId="43" fontId="96" fillId="33" borderId="10" xfId="42" applyFont="1" applyFill="1" applyBorder="1" applyAlignment="1">
      <alignment horizontal="center" vertical="center" wrapText="1"/>
    </xf>
    <xf numFmtId="43" fontId="76" fillId="33" borderId="10" xfId="42" applyFont="1" applyFill="1" applyBorder="1" applyAlignment="1">
      <alignment horizontal="center" vertical="center" wrapText="1"/>
    </xf>
    <xf numFmtId="43" fontId="85" fillId="33" borderId="10" xfId="42" applyFont="1" applyFill="1" applyBorder="1" applyAlignment="1">
      <alignment horizontal="center" vertical="center" wrapText="1"/>
    </xf>
    <xf numFmtId="43" fontId="76" fillId="33" borderId="10" xfId="42" applyFont="1" applyFill="1" applyBorder="1" applyAlignment="1">
      <alignment horizontal="left" vertical="center" wrapText="1"/>
    </xf>
    <xf numFmtId="43" fontId="78" fillId="33" borderId="10" xfId="42" applyFont="1" applyFill="1" applyBorder="1" applyAlignment="1">
      <alignment horizontal="center" vertical="center" wrapText="1"/>
    </xf>
    <xf numFmtId="43" fontId="78" fillId="33" borderId="10" xfId="42" applyFont="1" applyFill="1" applyBorder="1" applyAlignment="1">
      <alignment horizontal="left" vertical="center" wrapText="1"/>
    </xf>
    <xf numFmtId="184" fontId="0" fillId="0" borderId="0" xfId="42" applyNumberFormat="1" applyFont="1" applyAlignment="1">
      <alignment/>
    </xf>
    <xf numFmtId="184" fontId="76" fillId="0" borderId="0" xfId="42" applyNumberFormat="1" applyFont="1" applyAlignment="1">
      <alignment vertical="center"/>
    </xf>
    <xf numFmtId="184" fontId="76" fillId="33" borderId="10" xfId="42" applyNumberFormat="1" applyFont="1" applyFill="1" applyBorder="1" applyAlignment="1">
      <alignment horizontal="center" vertical="center" wrapText="1"/>
    </xf>
    <xf numFmtId="184" fontId="76" fillId="33" borderId="10" xfId="42" applyNumberFormat="1" applyFont="1" applyFill="1" applyBorder="1" applyAlignment="1">
      <alignment horizontal="center" vertical="center" wrapText="1"/>
    </xf>
    <xf numFmtId="184" fontId="85" fillId="33" borderId="10" xfId="42" applyNumberFormat="1" applyFont="1" applyFill="1" applyBorder="1" applyAlignment="1">
      <alignment horizontal="center" vertical="center" wrapText="1"/>
    </xf>
    <xf numFmtId="184" fontId="93" fillId="0" borderId="0" xfId="42" applyNumberFormat="1" applyFont="1" applyAlignment="1">
      <alignment/>
    </xf>
    <xf numFmtId="184" fontId="96" fillId="33" borderId="10" xfId="42" applyNumberFormat="1" applyFont="1" applyFill="1" applyBorder="1" applyAlignment="1">
      <alignment horizontal="center" vertical="center" wrapText="1"/>
    </xf>
    <xf numFmtId="184" fontId="96" fillId="33" borderId="10" xfId="42" applyNumberFormat="1" applyFont="1" applyFill="1" applyBorder="1" applyAlignment="1">
      <alignment horizontal="center" vertical="center" wrapText="1"/>
    </xf>
    <xf numFmtId="184" fontId="78" fillId="33" borderId="10" xfId="42" applyNumberFormat="1" applyFont="1" applyFill="1" applyBorder="1" applyAlignment="1">
      <alignment horizontal="center" vertical="center" wrapText="1"/>
    </xf>
    <xf numFmtId="184" fontId="2" fillId="33" borderId="10" xfId="42" applyNumberFormat="1" applyFont="1" applyFill="1" applyBorder="1" applyAlignment="1">
      <alignment horizontal="center" vertical="center" wrapText="1"/>
    </xf>
    <xf numFmtId="184" fontId="1" fillId="33" borderId="10" xfId="42" applyNumberFormat="1" applyFont="1" applyFill="1" applyBorder="1" applyAlignment="1">
      <alignment horizontal="center" vertical="center" wrapText="1"/>
    </xf>
    <xf numFmtId="3" fontId="95" fillId="33" borderId="10" xfId="0" applyNumberFormat="1" applyFont="1" applyFill="1" applyBorder="1" applyAlignment="1">
      <alignment horizontal="center" vertical="center" wrapText="1"/>
    </xf>
    <xf numFmtId="183" fontId="88" fillId="34" borderId="10" xfId="42" applyNumberFormat="1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3" fontId="78" fillId="33" borderId="10" xfId="0" applyNumberFormat="1" applyFont="1" applyFill="1" applyBorder="1" applyAlignment="1">
      <alignment horizontal="center" vertical="center" wrapText="1"/>
    </xf>
    <xf numFmtId="3" fontId="79" fillId="33" borderId="10" xfId="0" applyNumberFormat="1" applyFont="1" applyFill="1" applyBorder="1" applyAlignment="1">
      <alignment horizontal="center" vertical="center" wrapText="1"/>
    </xf>
    <xf numFmtId="0" fontId="101" fillId="33" borderId="10" xfId="0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horizontal="center" vertical="center" wrapText="1"/>
    </xf>
    <xf numFmtId="3" fontId="79" fillId="33" borderId="10" xfId="0" applyNumberFormat="1" applyFont="1" applyFill="1" applyBorder="1" applyAlignment="1">
      <alignment horizontal="justify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79" fillId="33" borderId="21" xfId="0" applyFont="1" applyFill="1" applyBorder="1" applyAlignment="1">
      <alignment horizontal="center" vertical="center" wrapText="1"/>
    </xf>
    <xf numFmtId="0" fontId="79" fillId="33" borderId="46" xfId="0" applyFont="1" applyFill="1" applyBorder="1" applyAlignment="1">
      <alignment horizontal="center" vertical="center" wrapText="1"/>
    </xf>
    <xf numFmtId="3" fontId="79" fillId="33" borderId="11" xfId="0" applyNumberFormat="1" applyFont="1" applyFill="1" applyBorder="1" applyAlignment="1">
      <alignment horizontal="center" vertical="center" wrapText="1"/>
    </xf>
    <xf numFmtId="3" fontId="79" fillId="33" borderId="46" xfId="0" applyNumberFormat="1" applyFont="1" applyFill="1" applyBorder="1" applyAlignment="1">
      <alignment horizontal="center" vertical="center" wrapText="1"/>
    </xf>
    <xf numFmtId="0" fontId="101" fillId="33" borderId="11" xfId="0" applyFont="1" applyFill="1" applyBorder="1" applyAlignment="1">
      <alignment horizontal="center" vertical="center" wrapText="1"/>
    </xf>
    <xf numFmtId="0" fontId="101" fillId="33" borderId="21" xfId="0" applyFont="1" applyFill="1" applyBorder="1" applyAlignment="1">
      <alignment horizontal="center" vertical="center" wrapText="1"/>
    </xf>
    <xf numFmtId="0" fontId="101" fillId="33" borderId="46" xfId="0" applyFont="1" applyFill="1" applyBorder="1" applyAlignment="1">
      <alignment horizontal="center" vertical="center" wrapText="1"/>
    </xf>
    <xf numFmtId="3" fontId="79" fillId="33" borderId="21" xfId="0" applyNumberFormat="1" applyFont="1" applyFill="1" applyBorder="1" applyAlignment="1">
      <alignment horizontal="center" vertical="center" wrapText="1"/>
    </xf>
    <xf numFmtId="3" fontId="78" fillId="33" borderId="11" xfId="0" applyNumberFormat="1" applyFont="1" applyFill="1" applyBorder="1" applyAlignment="1">
      <alignment horizontal="center" vertical="center" wrapText="1"/>
    </xf>
    <xf numFmtId="3" fontId="78" fillId="33" borderId="46" xfId="0" applyNumberFormat="1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4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5" fillId="33" borderId="10" xfId="0" applyNumberFormat="1" applyFont="1" applyFill="1" applyBorder="1" applyAlignment="1">
      <alignment horizontal="center" vertical="center" wrapText="1"/>
    </xf>
    <xf numFmtId="0" fontId="102" fillId="0" borderId="10" xfId="0" applyFont="1" applyBorder="1" applyAlignment="1">
      <alignment/>
    </xf>
    <xf numFmtId="0" fontId="102" fillId="34" borderId="10" xfId="0" applyFont="1" applyFill="1" applyBorder="1" applyAlignment="1">
      <alignment horizontal="center" vertical="center" wrapText="1"/>
    </xf>
    <xf numFmtId="3" fontId="102" fillId="0" borderId="10" xfId="0" applyNumberFormat="1" applyFont="1" applyBorder="1" applyAlignment="1">
      <alignment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98" fillId="34" borderId="1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/>
    </xf>
    <xf numFmtId="183" fontId="87" fillId="0" borderId="10" xfId="42" applyNumberFormat="1" applyFont="1" applyBorder="1" applyAlignment="1">
      <alignment horizontal="right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/>
    </xf>
    <xf numFmtId="183" fontId="10" fillId="0" borderId="10" xfId="42" applyNumberFormat="1" applyFont="1" applyBorder="1" applyAlignment="1">
      <alignment horizontal="right" vertical="center" wrapText="1"/>
    </xf>
    <xf numFmtId="183" fontId="86" fillId="0" borderId="10" xfId="42" applyNumberFormat="1" applyFont="1" applyBorder="1" applyAlignment="1">
      <alignment horizontal="right" vertical="center" wrapText="1"/>
    </xf>
    <xf numFmtId="183" fontId="86" fillId="0" borderId="10" xfId="42" applyNumberFormat="1" applyFont="1" applyBorder="1" applyAlignment="1">
      <alignment horizontal="right" wrapText="1"/>
    </xf>
    <xf numFmtId="183" fontId="78" fillId="0" borderId="0" xfId="42" applyNumberFormat="1" applyFont="1" applyAlignment="1">
      <alignment horizontal="right" wrapText="1"/>
    </xf>
    <xf numFmtId="0" fontId="102" fillId="0" borderId="12" xfId="0" applyFont="1" applyBorder="1" applyAlignment="1">
      <alignment horizontal="center"/>
    </xf>
    <xf numFmtId="0" fontId="102" fillId="0" borderId="14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21" sqref="G21"/>
    </sheetView>
  </sheetViews>
  <sheetFormatPr defaultColWidth="9.140625" defaultRowHeight="12.75"/>
  <cols>
    <col min="2" max="2" width="23.00390625" style="0" customWidth="1"/>
    <col min="3" max="3" width="10.57421875" style="0" customWidth="1"/>
    <col min="4" max="4" width="13.8515625" style="0" customWidth="1"/>
    <col min="5" max="5" width="13.57421875" style="0" customWidth="1"/>
    <col min="9" max="9" width="11.421875" style="0" customWidth="1"/>
    <col min="10" max="10" width="11.140625" style="0" customWidth="1"/>
    <col min="11" max="11" width="12.140625" style="0" customWidth="1"/>
  </cols>
  <sheetData>
    <row r="1" spans="1:11" ht="15">
      <c r="A1" s="105"/>
      <c r="B1" s="105"/>
      <c r="C1" s="105"/>
      <c r="D1" s="105"/>
      <c r="E1" s="105"/>
      <c r="F1" s="106"/>
      <c r="G1" s="105"/>
      <c r="H1" s="105"/>
      <c r="I1" s="105"/>
      <c r="J1" s="105"/>
      <c r="K1" s="105"/>
    </row>
    <row r="2" spans="1:12" ht="15" customHeight="1">
      <c r="A2" s="222" t="s">
        <v>34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48" customHeight="1">
      <c r="A3" s="221" t="s">
        <v>193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1" ht="15">
      <c r="A4" s="107"/>
      <c r="B4" s="223" t="s">
        <v>194</v>
      </c>
      <c r="C4" s="223"/>
      <c r="D4" s="223"/>
      <c r="E4" s="223"/>
      <c r="F4" s="223"/>
      <c r="G4" s="223"/>
      <c r="H4" s="223"/>
      <c r="I4" s="223"/>
      <c r="J4" s="223"/>
      <c r="K4" s="223"/>
    </row>
    <row r="5" spans="1:11" ht="15">
      <c r="A5" s="105" t="s">
        <v>195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">
      <c r="A6" s="108" t="s">
        <v>196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36.75" customHeight="1">
      <c r="A7" s="224" t="s">
        <v>0</v>
      </c>
      <c r="B7" s="224" t="s">
        <v>197</v>
      </c>
      <c r="C7" s="226" t="s">
        <v>198</v>
      </c>
      <c r="D7" s="227"/>
      <c r="E7" s="227"/>
      <c r="F7" s="226" t="s">
        <v>199</v>
      </c>
      <c r="G7" s="227"/>
      <c r="H7" s="228"/>
      <c r="I7" s="226" t="s">
        <v>200</v>
      </c>
      <c r="J7" s="227"/>
      <c r="K7" s="228"/>
    </row>
    <row r="8" spans="1:11" ht="25.5">
      <c r="A8" s="225"/>
      <c r="B8" s="225"/>
      <c r="C8" s="109" t="s">
        <v>201</v>
      </c>
      <c r="D8" s="109" t="s">
        <v>22</v>
      </c>
      <c r="E8" s="109" t="s">
        <v>202</v>
      </c>
      <c r="F8" s="109" t="s">
        <v>201</v>
      </c>
      <c r="G8" s="109" t="s">
        <v>22</v>
      </c>
      <c r="H8" s="109" t="s">
        <v>202</v>
      </c>
      <c r="I8" s="109" t="s">
        <v>17</v>
      </c>
      <c r="J8" s="109" t="s">
        <v>22</v>
      </c>
      <c r="K8" s="109" t="s">
        <v>121</v>
      </c>
    </row>
    <row r="9" spans="1:11" ht="13.5">
      <c r="A9" s="110">
        <v>1</v>
      </c>
      <c r="B9" s="110">
        <v>2</v>
      </c>
      <c r="C9" s="110">
        <v>3</v>
      </c>
      <c r="D9" s="110">
        <v>4</v>
      </c>
      <c r="E9" s="110">
        <v>5</v>
      </c>
      <c r="F9" s="110">
        <v>6</v>
      </c>
      <c r="G9" s="110">
        <v>7</v>
      </c>
      <c r="H9" s="110">
        <v>8</v>
      </c>
      <c r="I9" s="110" t="s">
        <v>203</v>
      </c>
      <c r="J9" s="110" t="s">
        <v>204</v>
      </c>
      <c r="K9" s="110" t="s">
        <v>205</v>
      </c>
    </row>
    <row r="10" spans="1:11" ht="26.25" customHeight="1">
      <c r="A10" s="111" t="s">
        <v>27</v>
      </c>
      <c r="B10" s="112" t="s">
        <v>206</v>
      </c>
      <c r="C10" s="136">
        <f>C11</f>
        <v>5772</v>
      </c>
      <c r="D10" s="136">
        <f>D11</f>
        <v>1443</v>
      </c>
      <c r="E10" s="136">
        <f>E11</f>
        <v>101010</v>
      </c>
      <c r="F10" s="136">
        <f aca="true" t="shared" si="0" ref="F10:K10">F11</f>
        <v>39</v>
      </c>
      <c r="G10" s="136">
        <f t="shared" si="0"/>
        <v>27</v>
      </c>
      <c r="H10" s="136">
        <f t="shared" si="0"/>
        <v>1890</v>
      </c>
      <c r="I10" s="136">
        <f t="shared" si="0"/>
        <v>5811</v>
      </c>
      <c r="J10" s="136">
        <f t="shared" si="0"/>
        <v>1470</v>
      </c>
      <c r="K10" s="136">
        <f t="shared" si="0"/>
        <v>102900</v>
      </c>
    </row>
    <row r="11" spans="1:11" ht="15.75">
      <c r="A11" s="115">
        <v>1</v>
      </c>
      <c r="B11" s="116" t="s">
        <v>207</v>
      </c>
      <c r="C11" s="117">
        <v>5772</v>
      </c>
      <c r="D11" s="118">
        <v>1443</v>
      </c>
      <c r="E11" s="118">
        <v>101010</v>
      </c>
      <c r="F11" s="118">
        <v>39</v>
      </c>
      <c r="G11" s="118">
        <v>27</v>
      </c>
      <c r="H11" s="119">
        <f>G11*70</f>
        <v>1890</v>
      </c>
      <c r="I11" s="118">
        <f>C11+F11</f>
        <v>5811</v>
      </c>
      <c r="J11" s="118">
        <f>D11+G11</f>
        <v>1470</v>
      </c>
      <c r="K11" s="118">
        <f>E11+H11</f>
        <v>102900</v>
      </c>
    </row>
    <row r="12" spans="1:11" ht="33.75" customHeight="1">
      <c r="A12" s="111" t="s">
        <v>31</v>
      </c>
      <c r="B12" s="112" t="s">
        <v>208</v>
      </c>
      <c r="C12" s="136">
        <f>SUM(C13:C28)</f>
        <v>48727</v>
      </c>
      <c r="D12" s="136">
        <f>SUM(D13:D28)</f>
        <v>12181.75</v>
      </c>
      <c r="E12" s="136">
        <f>SUM(E13:E28)</f>
        <v>974540</v>
      </c>
      <c r="F12" s="136">
        <f>SUM(F13:F28)</f>
        <v>315.6175999999989</v>
      </c>
      <c r="G12" s="114">
        <f aca="true" t="shared" si="1" ref="F12:K12">SUM(G13:G28)</f>
        <v>242</v>
      </c>
      <c r="H12" s="114">
        <f t="shared" si="1"/>
        <v>19360</v>
      </c>
      <c r="I12" s="114">
        <f t="shared" si="1"/>
        <v>49042.6176</v>
      </c>
      <c r="J12" s="114">
        <f t="shared" si="1"/>
        <v>12423.75</v>
      </c>
      <c r="K12" s="114">
        <f t="shared" si="1"/>
        <v>993900</v>
      </c>
    </row>
    <row r="13" spans="1:11" ht="15.75">
      <c r="A13" s="121">
        <v>1</v>
      </c>
      <c r="B13" s="116" t="s">
        <v>209</v>
      </c>
      <c r="C13" s="122">
        <v>2309</v>
      </c>
      <c r="D13" s="113">
        <v>577.25</v>
      </c>
      <c r="E13" s="123">
        <v>46180</v>
      </c>
      <c r="F13" s="120">
        <v>16.185599999999795</v>
      </c>
      <c r="G13" s="123">
        <v>14</v>
      </c>
      <c r="H13" s="120">
        <f>G13*80</f>
        <v>1120</v>
      </c>
      <c r="I13" s="113">
        <f>C13+F13</f>
        <v>2325.1856</v>
      </c>
      <c r="J13" s="113">
        <f>D13+G13</f>
        <v>591.25</v>
      </c>
      <c r="K13" s="118">
        <f aca="true" t="shared" si="2" ref="K13:K27">E13+H13</f>
        <v>47300</v>
      </c>
    </row>
    <row r="14" spans="1:11" ht="15.75">
      <c r="A14" s="121">
        <v>2</v>
      </c>
      <c r="B14" s="116" t="s">
        <v>210</v>
      </c>
      <c r="C14" s="122">
        <v>3214</v>
      </c>
      <c r="D14" s="113">
        <v>803.5</v>
      </c>
      <c r="E14" s="123">
        <v>64280</v>
      </c>
      <c r="F14" s="120">
        <v>21.06880000000001</v>
      </c>
      <c r="G14" s="123">
        <v>32</v>
      </c>
      <c r="H14" s="120">
        <f>G14*80</f>
        <v>2560</v>
      </c>
      <c r="I14" s="113">
        <f aca="true" t="shared" si="3" ref="I14:J28">C14+F14</f>
        <v>3235.0688</v>
      </c>
      <c r="J14" s="113">
        <f t="shared" si="3"/>
        <v>835.5</v>
      </c>
      <c r="K14" s="118">
        <f t="shared" si="2"/>
        <v>66840</v>
      </c>
    </row>
    <row r="15" spans="1:11" ht="15.75">
      <c r="A15" s="121">
        <v>3</v>
      </c>
      <c r="B15" s="116" t="s">
        <v>94</v>
      </c>
      <c r="C15" s="122">
        <v>1210</v>
      </c>
      <c r="D15" s="113">
        <v>302.5</v>
      </c>
      <c r="E15" s="123">
        <v>24200</v>
      </c>
      <c r="F15" s="120">
        <v>7.935999999999922</v>
      </c>
      <c r="G15" s="123">
        <v>13</v>
      </c>
      <c r="H15" s="120">
        <f aca="true" t="shared" si="4" ref="H15:H28">G15*80</f>
        <v>1040</v>
      </c>
      <c r="I15" s="113">
        <f t="shared" si="3"/>
        <v>1217.936</v>
      </c>
      <c r="J15" s="113">
        <f t="shared" si="3"/>
        <v>315.5</v>
      </c>
      <c r="K15" s="118">
        <f t="shared" si="2"/>
        <v>25240</v>
      </c>
    </row>
    <row r="16" spans="1:11" ht="15.75">
      <c r="A16" s="121">
        <v>4</v>
      </c>
      <c r="B16" s="116" t="s">
        <v>211</v>
      </c>
      <c r="C16" s="122">
        <v>2637</v>
      </c>
      <c r="D16" s="113">
        <v>659.25</v>
      </c>
      <c r="E16" s="123">
        <v>52740</v>
      </c>
      <c r="F16" s="120">
        <v>5</v>
      </c>
      <c r="G16" s="123">
        <v>7</v>
      </c>
      <c r="H16" s="120">
        <f t="shared" si="4"/>
        <v>560</v>
      </c>
      <c r="I16" s="113">
        <f t="shared" si="3"/>
        <v>2642</v>
      </c>
      <c r="J16" s="113">
        <f t="shared" si="3"/>
        <v>666.25</v>
      </c>
      <c r="K16" s="118">
        <f t="shared" si="2"/>
        <v>53300</v>
      </c>
    </row>
    <row r="17" spans="1:11" ht="15.75">
      <c r="A17" s="121">
        <v>5</v>
      </c>
      <c r="B17" s="116" t="s">
        <v>212</v>
      </c>
      <c r="C17" s="122">
        <v>4813</v>
      </c>
      <c r="D17" s="113">
        <v>1203.25</v>
      </c>
      <c r="E17" s="123">
        <v>96260</v>
      </c>
      <c r="F17" s="120">
        <v>32.53759999999966</v>
      </c>
      <c r="G17" s="123">
        <v>9</v>
      </c>
      <c r="H17" s="120">
        <f t="shared" si="4"/>
        <v>720</v>
      </c>
      <c r="I17" s="113">
        <f t="shared" si="3"/>
        <v>4845.5376</v>
      </c>
      <c r="J17" s="113">
        <f t="shared" si="3"/>
        <v>1212.25</v>
      </c>
      <c r="K17" s="118">
        <f t="shared" si="2"/>
        <v>96980</v>
      </c>
    </row>
    <row r="18" spans="1:11" ht="15.75">
      <c r="A18" s="121">
        <v>6</v>
      </c>
      <c r="B18" s="116" t="s">
        <v>213</v>
      </c>
      <c r="C18" s="122">
        <v>5807</v>
      </c>
      <c r="D18" s="113">
        <v>1451.75</v>
      </c>
      <c r="E18" s="123">
        <v>116140</v>
      </c>
      <c r="F18" s="120">
        <v>39.4368000000004</v>
      </c>
      <c r="G18" s="123">
        <v>15</v>
      </c>
      <c r="H18" s="120">
        <f t="shared" si="4"/>
        <v>1200</v>
      </c>
      <c r="I18" s="113">
        <f t="shared" si="3"/>
        <v>5846.4368</v>
      </c>
      <c r="J18" s="113">
        <f t="shared" si="3"/>
        <v>1466.75</v>
      </c>
      <c r="K18" s="118">
        <f t="shared" si="2"/>
        <v>117340</v>
      </c>
    </row>
    <row r="19" spans="1:11" ht="15.75">
      <c r="A19" s="121">
        <v>7</v>
      </c>
      <c r="B19" s="116" t="s">
        <v>214</v>
      </c>
      <c r="C19" s="122">
        <v>1681</v>
      </c>
      <c r="D19" s="113">
        <v>420.25</v>
      </c>
      <c r="E19" s="123">
        <v>33620</v>
      </c>
      <c r="F19" s="120">
        <v>11.110400000000027</v>
      </c>
      <c r="G19" s="123">
        <v>9</v>
      </c>
      <c r="H19" s="120">
        <f t="shared" si="4"/>
        <v>720</v>
      </c>
      <c r="I19" s="113">
        <f t="shared" si="3"/>
        <v>1692.1104</v>
      </c>
      <c r="J19" s="113">
        <f t="shared" si="3"/>
        <v>429.25</v>
      </c>
      <c r="K19" s="118">
        <f t="shared" si="2"/>
        <v>34340</v>
      </c>
    </row>
    <row r="20" spans="1:11" ht="15.75">
      <c r="A20" s="121">
        <v>8</v>
      </c>
      <c r="B20" s="116" t="s">
        <v>215</v>
      </c>
      <c r="C20" s="122">
        <v>2380</v>
      </c>
      <c r="D20" s="113">
        <v>595</v>
      </c>
      <c r="E20" s="123">
        <v>47600</v>
      </c>
      <c r="F20" s="120">
        <v>15.379199999999855</v>
      </c>
      <c r="G20" s="123">
        <v>8</v>
      </c>
      <c r="H20" s="120">
        <f t="shared" si="4"/>
        <v>640</v>
      </c>
      <c r="I20" s="113">
        <f t="shared" si="3"/>
        <v>2395.3792</v>
      </c>
      <c r="J20" s="113">
        <f t="shared" si="3"/>
        <v>603</v>
      </c>
      <c r="K20" s="118">
        <f t="shared" si="2"/>
        <v>48240</v>
      </c>
    </row>
    <row r="21" spans="1:11" ht="15.75">
      <c r="A21" s="121">
        <v>9</v>
      </c>
      <c r="B21" s="116" t="s">
        <v>216</v>
      </c>
      <c r="C21" s="122">
        <v>2193</v>
      </c>
      <c r="D21" s="113">
        <v>548.25</v>
      </c>
      <c r="E21" s="123">
        <v>43860</v>
      </c>
      <c r="F21" s="120">
        <v>14.771200000000135</v>
      </c>
      <c r="G21" s="123">
        <v>24</v>
      </c>
      <c r="H21" s="120">
        <f t="shared" si="4"/>
        <v>1920</v>
      </c>
      <c r="I21" s="113">
        <f t="shared" si="3"/>
        <v>2207.7712</v>
      </c>
      <c r="J21" s="113">
        <f t="shared" si="3"/>
        <v>572.25</v>
      </c>
      <c r="K21" s="118">
        <f t="shared" si="2"/>
        <v>45780</v>
      </c>
    </row>
    <row r="22" spans="1:11" ht="15.75">
      <c r="A22" s="121">
        <v>10</v>
      </c>
      <c r="B22" s="116" t="s">
        <v>217</v>
      </c>
      <c r="C22" s="122">
        <v>3695</v>
      </c>
      <c r="D22" s="113">
        <v>923.75</v>
      </c>
      <c r="E22" s="123">
        <v>73900</v>
      </c>
      <c r="F22" s="120">
        <v>25.35680000000002</v>
      </c>
      <c r="G22" s="123">
        <v>10</v>
      </c>
      <c r="H22" s="120">
        <f t="shared" si="4"/>
        <v>800</v>
      </c>
      <c r="I22" s="113">
        <f t="shared" si="3"/>
        <v>3720.3568</v>
      </c>
      <c r="J22" s="113">
        <f t="shared" si="3"/>
        <v>933.75</v>
      </c>
      <c r="K22" s="118">
        <f t="shared" si="2"/>
        <v>74700</v>
      </c>
    </row>
    <row r="23" spans="1:11" ht="15.75">
      <c r="A23" s="121">
        <v>11</v>
      </c>
      <c r="B23" s="116" t="s">
        <v>218</v>
      </c>
      <c r="C23" s="122">
        <v>1986</v>
      </c>
      <c r="D23" s="113">
        <v>496.5</v>
      </c>
      <c r="E23" s="123">
        <v>39720</v>
      </c>
      <c r="F23" s="120">
        <v>13.440000000000055</v>
      </c>
      <c r="G23" s="123">
        <v>4</v>
      </c>
      <c r="H23" s="120">
        <f t="shared" si="4"/>
        <v>320</v>
      </c>
      <c r="I23" s="113">
        <f t="shared" si="3"/>
        <v>1999.44</v>
      </c>
      <c r="J23" s="113">
        <f t="shared" si="3"/>
        <v>500.5</v>
      </c>
      <c r="K23" s="118">
        <f t="shared" si="2"/>
        <v>40040</v>
      </c>
    </row>
    <row r="24" spans="1:11" ht="15.75">
      <c r="A24" s="121">
        <v>12</v>
      </c>
      <c r="B24" s="116" t="s">
        <v>219</v>
      </c>
      <c r="C24" s="122">
        <v>2566</v>
      </c>
      <c r="D24" s="113">
        <v>641.5</v>
      </c>
      <c r="E24" s="123">
        <v>51320</v>
      </c>
      <c r="F24" s="120">
        <v>19.161599999999908</v>
      </c>
      <c r="G24" s="123">
        <v>6</v>
      </c>
      <c r="H24" s="120">
        <f t="shared" si="4"/>
        <v>480</v>
      </c>
      <c r="I24" s="113">
        <f t="shared" si="3"/>
        <v>2585.1616</v>
      </c>
      <c r="J24" s="113">
        <f t="shared" si="3"/>
        <v>647.5</v>
      </c>
      <c r="K24" s="118">
        <f t="shared" si="2"/>
        <v>51800</v>
      </c>
    </row>
    <row r="25" spans="1:11" ht="15.75">
      <c r="A25" s="121">
        <v>13</v>
      </c>
      <c r="B25" s="116" t="s">
        <v>220</v>
      </c>
      <c r="C25" s="122">
        <v>4211</v>
      </c>
      <c r="D25" s="113">
        <v>1052.75</v>
      </c>
      <c r="E25" s="123">
        <v>84220</v>
      </c>
      <c r="F25" s="120">
        <v>27.52639999999974</v>
      </c>
      <c r="G25" s="123">
        <v>34</v>
      </c>
      <c r="H25" s="120">
        <f t="shared" si="4"/>
        <v>2720</v>
      </c>
      <c r="I25" s="113">
        <f t="shared" si="3"/>
        <v>4238.5264</v>
      </c>
      <c r="J25" s="113">
        <f t="shared" si="3"/>
        <v>1086.75</v>
      </c>
      <c r="K25" s="118">
        <f t="shared" si="2"/>
        <v>86940</v>
      </c>
    </row>
    <row r="26" spans="1:11" ht="15.75">
      <c r="A26" s="121">
        <v>14</v>
      </c>
      <c r="B26" s="116" t="s">
        <v>221</v>
      </c>
      <c r="C26" s="122">
        <v>3273</v>
      </c>
      <c r="D26" s="113">
        <v>818.25</v>
      </c>
      <c r="E26" s="123">
        <v>65460</v>
      </c>
      <c r="F26" s="120">
        <v>21.708799999999883</v>
      </c>
      <c r="G26" s="123">
        <v>30</v>
      </c>
      <c r="H26" s="120">
        <f t="shared" si="4"/>
        <v>2400</v>
      </c>
      <c r="I26" s="113">
        <f t="shared" si="3"/>
        <v>3294.7088</v>
      </c>
      <c r="J26" s="113">
        <f t="shared" si="3"/>
        <v>848.25</v>
      </c>
      <c r="K26" s="118">
        <f t="shared" si="2"/>
        <v>67860</v>
      </c>
    </row>
    <row r="27" spans="1:11" ht="15.75">
      <c r="A27" s="121">
        <v>15</v>
      </c>
      <c r="B27" s="116" t="s">
        <v>222</v>
      </c>
      <c r="C27" s="122">
        <v>4489</v>
      </c>
      <c r="D27" s="113">
        <v>1122.25</v>
      </c>
      <c r="E27" s="123">
        <v>89780</v>
      </c>
      <c r="F27" s="120">
        <v>30.18239999999969</v>
      </c>
      <c r="G27" s="123">
        <v>17</v>
      </c>
      <c r="H27" s="120">
        <f t="shared" si="4"/>
        <v>1360</v>
      </c>
      <c r="I27" s="113">
        <f t="shared" si="3"/>
        <v>4519.1824</v>
      </c>
      <c r="J27" s="113">
        <f t="shared" si="3"/>
        <v>1139.25</v>
      </c>
      <c r="K27" s="118">
        <f t="shared" si="2"/>
        <v>91140</v>
      </c>
    </row>
    <row r="28" spans="1:11" ht="15.75">
      <c r="A28" s="121">
        <v>16</v>
      </c>
      <c r="B28" s="124" t="s">
        <v>223</v>
      </c>
      <c r="C28" s="125">
        <v>2263</v>
      </c>
      <c r="D28" s="113">
        <v>565.75</v>
      </c>
      <c r="E28" s="123">
        <v>45260</v>
      </c>
      <c r="F28" s="120">
        <v>14.815999999999804</v>
      </c>
      <c r="G28" s="123">
        <v>10</v>
      </c>
      <c r="H28" s="120">
        <f t="shared" si="4"/>
        <v>800</v>
      </c>
      <c r="I28" s="113">
        <f t="shared" si="3"/>
        <v>2277.816</v>
      </c>
      <c r="J28" s="113">
        <f t="shared" si="3"/>
        <v>575.75</v>
      </c>
      <c r="K28" s="113">
        <f>E28+H28</f>
        <v>46060</v>
      </c>
    </row>
  </sheetData>
  <sheetProtection/>
  <mergeCells count="8">
    <mergeCell ref="A3:L3"/>
    <mergeCell ref="A2:L2"/>
    <mergeCell ref="B4:K4"/>
    <mergeCell ref="A7:A8"/>
    <mergeCell ref="B7:B8"/>
    <mergeCell ref="C7:E7"/>
    <mergeCell ref="F7:H7"/>
    <mergeCell ref="I7:K7"/>
  </mergeCells>
  <printOptions/>
  <pageMargins left="0.2" right="0.2" top="0.5" bottom="0.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6">
      <selection activeCell="C29" sqref="C29"/>
    </sheetView>
  </sheetViews>
  <sheetFormatPr defaultColWidth="9.140625" defaultRowHeight="12.75"/>
  <cols>
    <col min="1" max="1" width="7.140625" style="0" customWidth="1"/>
    <col min="2" max="2" width="27.00390625" style="0" customWidth="1"/>
    <col min="3" max="3" width="11.140625" style="0" customWidth="1"/>
    <col min="4" max="4" width="10.28125" style="0" customWidth="1"/>
    <col min="5" max="5" width="12.421875" style="0" customWidth="1"/>
    <col min="6" max="6" width="11.00390625" style="0" customWidth="1"/>
    <col min="7" max="7" width="12.00390625" style="0" customWidth="1"/>
    <col min="8" max="8" width="11.28125" style="0" customWidth="1"/>
    <col min="9" max="9" width="12.140625" style="0" customWidth="1"/>
    <col min="10" max="10" width="14.140625" style="0" customWidth="1"/>
    <col min="11" max="11" width="13.140625" style="0" customWidth="1"/>
  </cols>
  <sheetData>
    <row r="1" ht="18.75">
      <c r="A1" s="126" t="s">
        <v>34</v>
      </c>
    </row>
    <row r="2" ht="18.75">
      <c r="A2" s="126" t="s">
        <v>45</v>
      </c>
    </row>
    <row r="3" ht="18.75">
      <c r="A3" s="127" t="s">
        <v>224</v>
      </c>
    </row>
    <row r="4" ht="15.75">
      <c r="A4" s="128"/>
    </row>
    <row r="5" ht="15.75">
      <c r="A5" s="129" t="s">
        <v>225</v>
      </c>
    </row>
    <row r="6" ht="15.75">
      <c r="A6" s="129" t="s">
        <v>226</v>
      </c>
    </row>
    <row r="7" spans="1:11" ht="15.75" customHeight="1">
      <c r="A7" s="205" t="s">
        <v>0</v>
      </c>
      <c r="B7" s="205" t="s">
        <v>11</v>
      </c>
      <c r="C7" s="205" t="s">
        <v>12</v>
      </c>
      <c r="D7" s="205"/>
      <c r="E7" s="205"/>
      <c r="F7" s="205" t="s">
        <v>227</v>
      </c>
      <c r="G7" s="205"/>
      <c r="H7" s="205"/>
      <c r="I7" s="205" t="s">
        <v>15</v>
      </c>
      <c r="J7" s="205"/>
      <c r="K7" s="205"/>
    </row>
    <row r="8" spans="1:11" ht="47.25" customHeight="1">
      <c r="A8" s="205"/>
      <c r="B8" s="205"/>
      <c r="C8" s="206" t="s">
        <v>13</v>
      </c>
      <c r="D8" s="206"/>
      <c r="E8" s="206"/>
      <c r="F8" s="205"/>
      <c r="G8" s="205"/>
      <c r="H8" s="205"/>
      <c r="I8" s="206" t="s">
        <v>16</v>
      </c>
      <c r="J8" s="206"/>
      <c r="K8" s="206"/>
    </row>
    <row r="9" spans="1:11" ht="15.75">
      <c r="A9" s="205"/>
      <c r="B9" s="205"/>
      <c r="C9" s="205" t="s">
        <v>17</v>
      </c>
      <c r="D9" s="71" t="s">
        <v>18</v>
      </c>
      <c r="E9" s="71" t="s">
        <v>20</v>
      </c>
      <c r="F9" s="205" t="s">
        <v>17</v>
      </c>
      <c r="G9" s="205" t="s">
        <v>22</v>
      </c>
      <c r="H9" s="71" t="s">
        <v>20</v>
      </c>
      <c r="I9" s="205" t="s">
        <v>17</v>
      </c>
      <c r="J9" s="205" t="s">
        <v>88</v>
      </c>
      <c r="K9" s="71" t="s">
        <v>20</v>
      </c>
    </row>
    <row r="10" spans="1:11" ht="18.75">
      <c r="A10" s="205"/>
      <c r="B10" s="205"/>
      <c r="C10" s="205"/>
      <c r="D10" s="71" t="s">
        <v>19</v>
      </c>
      <c r="E10" s="71" t="s">
        <v>89</v>
      </c>
      <c r="F10" s="205"/>
      <c r="G10" s="205"/>
      <c r="H10" s="71" t="s">
        <v>89</v>
      </c>
      <c r="I10" s="205"/>
      <c r="J10" s="205"/>
      <c r="K10" s="71" t="s">
        <v>89</v>
      </c>
    </row>
    <row r="11" spans="1:11" ht="15">
      <c r="A11" s="130">
        <v>-1</v>
      </c>
      <c r="B11" s="130">
        <v>-2</v>
      </c>
      <c r="C11" s="130">
        <v>-3</v>
      </c>
      <c r="D11" s="130">
        <v>-4</v>
      </c>
      <c r="E11" s="130">
        <v>-5</v>
      </c>
      <c r="F11" s="130">
        <v>-6</v>
      </c>
      <c r="G11" s="130">
        <v>-7</v>
      </c>
      <c r="H11" s="130">
        <v>-8</v>
      </c>
      <c r="I11" s="130" t="s">
        <v>24</v>
      </c>
      <c r="J11" s="130" t="s">
        <v>25</v>
      </c>
      <c r="K11" s="130" t="s">
        <v>26</v>
      </c>
    </row>
    <row r="12" spans="1:11" ht="31.5" customHeight="1">
      <c r="A12" s="131" t="s">
        <v>27</v>
      </c>
      <c r="B12" s="140" t="s">
        <v>28</v>
      </c>
      <c r="C12" s="268">
        <f>C13</f>
        <v>6289</v>
      </c>
      <c r="D12" s="268">
        <f aca="true" t="shared" si="0" ref="D12:K12">D13</f>
        <v>1564</v>
      </c>
      <c r="E12" s="268">
        <f t="shared" si="0"/>
        <v>258006</v>
      </c>
      <c r="F12" s="268">
        <f t="shared" si="0"/>
        <v>32</v>
      </c>
      <c r="G12" s="268">
        <f t="shared" si="0"/>
        <v>17</v>
      </c>
      <c r="H12" s="268">
        <f t="shared" si="0"/>
        <v>2250</v>
      </c>
      <c r="I12" s="268">
        <f t="shared" si="0"/>
        <v>6321</v>
      </c>
      <c r="J12" s="268">
        <f t="shared" si="0"/>
        <v>1624</v>
      </c>
      <c r="K12" s="268">
        <f t="shared" si="0"/>
        <v>264932</v>
      </c>
    </row>
    <row r="13" spans="1:11" ht="37.5" customHeight="1">
      <c r="A13" s="141">
        <v>1</v>
      </c>
      <c r="B13" s="142" t="s">
        <v>228</v>
      </c>
      <c r="C13" s="143">
        <v>6289</v>
      </c>
      <c r="D13" s="143">
        <v>1564</v>
      </c>
      <c r="E13" s="143">
        <v>258006</v>
      </c>
      <c r="F13" s="143">
        <v>32</v>
      </c>
      <c r="G13" s="143">
        <v>17</v>
      </c>
      <c r="H13" s="143">
        <v>2250</v>
      </c>
      <c r="I13" s="143">
        <v>6321</v>
      </c>
      <c r="J13" s="143">
        <v>1624</v>
      </c>
      <c r="K13" s="143">
        <v>264932</v>
      </c>
    </row>
    <row r="14" spans="1:11" ht="48" customHeight="1">
      <c r="A14" s="144" t="s">
        <v>31</v>
      </c>
      <c r="B14" s="144" t="s">
        <v>32</v>
      </c>
      <c r="C14" s="267">
        <f>SUM(C15:C30)</f>
        <v>43790</v>
      </c>
      <c r="D14" s="267">
        <f aca="true" t="shared" si="1" ref="D14:K14">SUM(D15:D30)</f>
        <v>10945</v>
      </c>
      <c r="E14" s="267">
        <f t="shared" si="1"/>
        <v>728592</v>
      </c>
      <c r="F14" s="267">
        <f t="shared" si="1"/>
        <v>431</v>
      </c>
      <c r="G14" s="267">
        <f t="shared" si="1"/>
        <v>176</v>
      </c>
      <c r="H14" s="267">
        <f t="shared" si="1"/>
        <v>18036</v>
      </c>
      <c r="I14" s="267">
        <f t="shared" si="1"/>
        <v>44045</v>
      </c>
      <c r="J14" s="267">
        <f t="shared" si="1"/>
        <v>11526</v>
      </c>
      <c r="K14" s="267">
        <f t="shared" si="1"/>
        <v>805963</v>
      </c>
    </row>
    <row r="15" spans="1:11" ht="15">
      <c r="A15" s="142">
        <v>1</v>
      </c>
      <c r="B15" s="142" t="s">
        <v>229</v>
      </c>
      <c r="C15" s="143">
        <v>3418</v>
      </c>
      <c r="D15" s="142">
        <v>867</v>
      </c>
      <c r="E15" s="143">
        <v>51491</v>
      </c>
      <c r="F15" s="143">
        <f>I15-3388</f>
        <v>-153</v>
      </c>
      <c r="G15" s="142">
        <f>J15-950</f>
        <v>2</v>
      </c>
      <c r="H15" s="143">
        <f>K15-52960</f>
        <v>137</v>
      </c>
      <c r="I15" s="143">
        <v>3235</v>
      </c>
      <c r="J15" s="142">
        <v>952</v>
      </c>
      <c r="K15" s="143">
        <v>53097</v>
      </c>
    </row>
    <row r="16" spans="1:11" ht="15">
      <c r="A16" s="142">
        <v>2</v>
      </c>
      <c r="B16" s="142" t="s">
        <v>230</v>
      </c>
      <c r="C16" s="143">
        <v>3070</v>
      </c>
      <c r="D16" s="142">
        <v>752</v>
      </c>
      <c r="E16" s="143">
        <v>45528</v>
      </c>
      <c r="F16" s="143">
        <f>I16-2480</f>
        <v>363</v>
      </c>
      <c r="G16" s="142">
        <v>0</v>
      </c>
      <c r="H16" s="143">
        <f>K16-46250</f>
        <v>0</v>
      </c>
      <c r="I16" s="143">
        <v>2843</v>
      </c>
      <c r="J16" s="142">
        <v>793</v>
      </c>
      <c r="K16" s="143">
        <v>46250</v>
      </c>
    </row>
    <row r="17" spans="1:11" ht="42" customHeight="1">
      <c r="A17" s="142">
        <v>3</v>
      </c>
      <c r="B17" s="142" t="s">
        <v>231</v>
      </c>
      <c r="C17" s="143">
        <v>1751</v>
      </c>
      <c r="D17" s="142">
        <v>422</v>
      </c>
      <c r="E17" s="143">
        <v>30574</v>
      </c>
      <c r="F17" s="143">
        <f>I17-1768</f>
        <v>4</v>
      </c>
      <c r="G17" s="142">
        <f>J17-453</f>
        <v>3</v>
      </c>
      <c r="H17" s="143">
        <f>K17-31075</f>
        <v>335</v>
      </c>
      <c r="I17" s="143">
        <v>1772</v>
      </c>
      <c r="J17" s="142">
        <v>456</v>
      </c>
      <c r="K17" s="143">
        <v>31410</v>
      </c>
    </row>
    <row r="18" spans="1:11" ht="34.5" customHeight="1">
      <c r="A18" s="142">
        <v>4</v>
      </c>
      <c r="B18" s="142" t="s">
        <v>232</v>
      </c>
      <c r="C18" s="143">
        <v>1742</v>
      </c>
      <c r="D18" s="142">
        <v>439</v>
      </c>
      <c r="E18" s="143">
        <v>25874</v>
      </c>
      <c r="F18" s="143">
        <f>I18-1730</f>
        <v>-11</v>
      </c>
      <c r="G18" s="143">
        <v>19</v>
      </c>
      <c r="H18" s="143">
        <v>3076</v>
      </c>
      <c r="I18" s="143">
        <v>1719</v>
      </c>
      <c r="J18" s="142">
        <v>476</v>
      </c>
      <c r="K18" s="143">
        <v>28950</v>
      </c>
    </row>
    <row r="19" spans="1:11" ht="30.75" customHeight="1">
      <c r="A19" s="142">
        <v>5</v>
      </c>
      <c r="B19" s="142" t="s">
        <v>123</v>
      </c>
      <c r="C19" s="143">
        <v>1716</v>
      </c>
      <c r="D19" s="142">
        <v>486</v>
      </c>
      <c r="E19" s="143">
        <v>29160</v>
      </c>
      <c r="F19" s="143">
        <f>I19-1909</f>
        <v>41</v>
      </c>
      <c r="G19" s="142">
        <v>13</v>
      </c>
      <c r="H19" s="143">
        <v>2320</v>
      </c>
      <c r="I19" s="143">
        <v>1950</v>
      </c>
      <c r="J19" s="142">
        <v>517</v>
      </c>
      <c r="K19" s="143">
        <v>31480</v>
      </c>
    </row>
    <row r="20" spans="1:11" ht="15">
      <c r="A20" s="145">
        <v>6</v>
      </c>
      <c r="B20" s="145" t="s">
        <v>233</v>
      </c>
      <c r="C20" s="146">
        <v>1090</v>
      </c>
      <c r="D20" s="145">
        <v>279</v>
      </c>
      <c r="E20" s="146">
        <v>19693</v>
      </c>
      <c r="F20" s="146">
        <f>I20-1076</f>
        <v>2</v>
      </c>
      <c r="G20" s="146">
        <v>19</v>
      </c>
      <c r="H20" s="146">
        <v>1632</v>
      </c>
      <c r="I20" s="146">
        <v>1078</v>
      </c>
      <c r="J20" s="145">
        <v>298</v>
      </c>
      <c r="K20" s="146">
        <v>21325</v>
      </c>
    </row>
    <row r="21" spans="1:11" ht="33.75" customHeight="1">
      <c r="A21" s="142">
        <v>7</v>
      </c>
      <c r="B21" s="142" t="s">
        <v>234</v>
      </c>
      <c r="C21" s="143">
        <v>1797</v>
      </c>
      <c r="D21" s="142">
        <v>460</v>
      </c>
      <c r="E21" s="143">
        <v>29396</v>
      </c>
      <c r="F21" s="143">
        <f>I21-1731</f>
        <v>-11</v>
      </c>
      <c r="G21" s="142">
        <f>J21-463</f>
        <v>2</v>
      </c>
      <c r="H21" s="143">
        <f>K21-29775</f>
        <v>138</v>
      </c>
      <c r="I21" s="143">
        <v>1720</v>
      </c>
      <c r="J21" s="142">
        <v>465</v>
      </c>
      <c r="K21" s="143">
        <v>29913</v>
      </c>
    </row>
    <row r="22" spans="1:11" ht="36" customHeight="1">
      <c r="A22" s="142">
        <v>8</v>
      </c>
      <c r="B22" s="142" t="s">
        <v>235</v>
      </c>
      <c r="C22" s="143">
        <v>3805</v>
      </c>
      <c r="D22" s="142">
        <v>905</v>
      </c>
      <c r="E22" s="143">
        <v>67535</v>
      </c>
      <c r="F22" s="143">
        <f>I22-3670</f>
        <v>2</v>
      </c>
      <c r="G22" s="142">
        <v>2</v>
      </c>
      <c r="H22" s="143">
        <f>K22-69095</f>
        <v>118</v>
      </c>
      <c r="I22" s="143">
        <v>3672</v>
      </c>
      <c r="J22" s="142">
        <v>932</v>
      </c>
      <c r="K22" s="143">
        <v>69213</v>
      </c>
    </row>
    <row r="23" spans="1:11" ht="15">
      <c r="A23" s="145">
        <v>9</v>
      </c>
      <c r="B23" s="145" t="s">
        <v>236</v>
      </c>
      <c r="C23" s="146">
        <v>1394</v>
      </c>
      <c r="D23" s="145">
        <v>330</v>
      </c>
      <c r="E23" s="146">
        <v>29305</v>
      </c>
      <c r="F23" s="146">
        <f>I23-1310</f>
        <v>0</v>
      </c>
      <c r="G23" s="146">
        <v>29</v>
      </c>
      <c r="H23" s="146">
        <v>2710</v>
      </c>
      <c r="I23" s="146">
        <v>1310</v>
      </c>
      <c r="J23" s="145">
        <v>359</v>
      </c>
      <c r="K23" s="146">
        <v>32015</v>
      </c>
    </row>
    <row r="24" spans="1:11" ht="15">
      <c r="A24" s="142">
        <v>10</v>
      </c>
      <c r="B24" s="142" t="s">
        <v>237</v>
      </c>
      <c r="C24" s="143">
        <v>2534</v>
      </c>
      <c r="D24" s="142">
        <v>812</v>
      </c>
      <c r="E24" s="143">
        <v>25974</v>
      </c>
      <c r="F24" s="143">
        <f>I24-3405</f>
        <v>33</v>
      </c>
      <c r="G24" s="143">
        <v>63</v>
      </c>
      <c r="H24" s="143">
        <v>4687</v>
      </c>
      <c r="I24" s="143">
        <v>3438</v>
      </c>
      <c r="J24" s="142">
        <v>875</v>
      </c>
      <c r="K24" s="143">
        <v>72845</v>
      </c>
    </row>
    <row r="25" spans="1:11" ht="15">
      <c r="A25" s="142">
        <v>11</v>
      </c>
      <c r="B25" s="142" t="s">
        <v>238</v>
      </c>
      <c r="C25" s="143">
        <v>6962</v>
      </c>
      <c r="D25" s="143">
        <v>1802</v>
      </c>
      <c r="E25" s="143">
        <v>140556</v>
      </c>
      <c r="F25" s="143">
        <f>I25-7146</f>
        <v>417</v>
      </c>
      <c r="G25" s="142">
        <f>J25-1835</f>
        <v>1</v>
      </c>
      <c r="H25" s="143">
        <f>K25-141657</f>
        <v>123</v>
      </c>
      <c r="I25" s="143">
        <v>7563</v>
      </c>
      <c r="J25" s="142">
        <v>1836</v>
      </c>
      <c r="K25" s="143">
        <v>141780</v>
      </c>
    </row>
    <row r="26" spans="1:11" ht="36.75" customHeight="1">
      <c r="A26" s="142">
        <v>12</v>
      </c>
      <c r="B26" s="142" t="s">
        <v>239</v>
      </c>
      <c r="C26" s="143">
        <v>3006</v>
      </c>
      <c r="D26" s="142">
        <v>685</v>
      </c>
      <c r="E26" s="143">
        <v>45668</v>
      </c>
      <c r="F26" s="143">
        <f>I26-2978</f>
        <v>-388</v>
      </c>
      <c r="G26" s="143">
        <f>J26-D26</f>
        <v>18</v>
      </c>
      <c r="H26" s="143">
        <v>2282</v>
      </c>
      <c r="I26" s="143">
        <v>2590</v>
      </c>
      <c r="J26" s="142">
        <v>703</v>
      </c>
      <c r="K26" s="143">
        <v>47950</v>
      </c>
    </row>
    <row r="27" spans="1:11" ht="15">
      <c r="A27" s="142">
        <v>13</v>
      </c>
      <c r="B27" s="142" t="s">
        <v>240</v>
      </c>
      <c r="C27" s="143">
        <v>4707</v>
      </c>
      <c r="D27" s="143">
        <v>1099</v>
      </c>
      <c r="E27" s="143">
        <v>71932</v>
      </c>
      <c r="F27" s="143">
        <f>I27-4631</f>
        <v>107</v>
      </c>
      <c r="G27" s="143">
        <f>J27-1195</f>
        <v>2</v>
      </c>
      <c r="H27" s="143">
        <f>K27-79650</f>
        <v>145</v>
      </c>
      <c r="I27" s="143">
        <v>4738</v>
      </c>
      <c r="J27" s="143">
        <v>1197</v>
      </c>
      <c r="K27" s="143">
        <v>79795</v>
      </c>
    </row>
    <row r="28" spans="1:11" ht="15">
      <c r="A28" s="142">
        <v>14</v>
      </c>
      <c r="B28" s="142" t="s">
        <v>241</v>
      </c>
      <c r="C28" s="143">
        <v>2368</v>
      </c>
      <c r="D28" s="142">
        <v>553</v>
      </c>
      <c r="E28" s="143">
        <v>42156</v>
      </c>
      <c r="F28" s="143">
        <f>I28-2340</f>
        <v>2</v>
      </c>
      <c r="G28" s="142">
        <f>J28-577</f>
        <v>1</v>
      </c>
      <c r="H28" s="143">
        <f>K28-43298</f>
        <v>77</v>
      </c>
      <c r="I28" s="143">
        <v>2342</v>
      </c>
      <c r="J28" s="142">
        <v>578</v>
      </c>
      <c r="K28" s="143">
        <v>43375</v>
      </c>
    </row>
    <row r="29" spans="1:11" ht="33.75" customHeight="1">
      <c r="A29" s="142">
        <v>15</v>
      </c>
      <c r="B29" s="142" t="s">
        <v>242</v>
      </c>
      <c r="C29" s="143">
        <v>1532</v>
      </c>
      <c r="D29" s="142">
        <v>344</v>
      </c>
      <c r="E29" s="143">
        <v>25156</v>
      </c>
      <c r="F29" s="143">
        <f>I29-1300</f>
        <v>3</v>
      </c>
      <c r="G29" s="142">
        <f>J29-354</f>
        <v>1</v>
      </c>
      <c r="H29" s="143">
        <f>K29-25962</f>
        <v>91</v>
      </c>
      <c r="I29" s="143">
        <v>1303</v>
      </c>
      <c r="J29" s="142">
        <v>355</v>
      </c>
      <c r="K29" s="143">
        <v>26053</v>
      </c>
    </row>
    <row r="30" spans="1:11" ht="38.25" customHeight="1">
      <c r="A30" s="142">
        <v>16</v>
      </c>
      <c r="B30" s="142" t="s">
        <v>131</v>
      </c>
      <c r="C30" s="143">
        <v>2898</v>
      </c>
      <c r="D30" s="142">
        <v>710</v>
      </c>
      <c r="E30" s="143">
        <v>48594</v>
      </c>
      <c r="F30" s="143">
        <f>I30-2752</f>
        <v>20</v>
      </c>
      <c r="G30" s="142">
        <f>J30-733</f>
        <v>1</v>
      </c>
      <c r="H30" s="143">
        <f>K30-50347</f>
        <v>165</v>
      </c>
      <c r="I30" s="143">
        <v>2772</v>
      </c>
      <c r="J30" s="142">
        <v>734</v>
      </c>
      <c r="K30" s="143">
        <v>50512</v>
      </c>
    </row>
    <row r="31" spans="3:11" ht="12.75">
      <c r="C31" s="137"/>
      <c r="D31" s="137"/>
      <c r="E31" s="137"/>
      <c r="F31" s="137"/>
      <c r="G31" s="137"/>
      <c r="H31" s="137"/>
      <c r="I31" s="137"/>
      <c r="J31" s="137"/>
      <c r="K31" s="137"/>
    </row>
  </sheetData>
  <sheetProtection/>
  <mergeCells count="12">
    <mergeCell ref="A7:A10"/>
    <mergeCell ref="B7:B10"/>
    <mergeCell ref="C7:E7"/>
    <mergeCell ref="C8:E8"/>
    <mergeCell ref="F7:H8"/>
    <mergeCell ref="I7:K7"/>
    <mergeCell ref="I8:K8"/>
    <mergeCell ref="C9:C10"/>
    <mergeCell ref="F9:F10"/>
    <mergeCell ref="G9:G10"/>
    <mergeCell ref="I9:I10"/>
    <mergeCell ref="J9:J10"/>
  </mergeCells>
  <printOptions/>
  <pageMargins left="0.2" right="0.2" top="0.5" bottom="0.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5">
      <selection activeCell="G12" sqref="G12"/>
    </sheetView>
  </sheetViews>
  <sheetFormatPr defaultColWidth="9.140625" defaultRowHeight="12.75"/>
  <cols>
    <col min="1" max="1" width="6.57421875" style="0" customWidth="1"/>
    <col min="2" max="2" width="22.140625" style="0" customWidth="1"/>
    <col min="3" max="3" width="12.140625" style="0" customWidth="1"/>
    <col min="4" max="4" width="11.57421875" style="0" customWidth="1"/>
    <col min="5" max="5" width="12.8515625" style="0" customWidth="1"/>
    <col min="6" max="6" width="12.28125" style="0" customWidth="1"/>
    <col min="7" max="7" width="13.8515625" style="0" customWidth="1"/>
    <col min="8" max="9" width="13.421875" style="0" customWidth="1"/>
    <col min="10" max="10" width="14.00390625" style="0" customWidth="1"/>
    <col min="11" max="11" width="13.00390625" style="0" customWidth="1"/>
  </cols>
  <sheetData>
    <row r="1" spans="1:11" ht="15.75">
      <c r="A1" s="229" t="s">
        <v>34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53.25" customHeight="1">
      <c r="A2" s="230" t="s">
        <v>243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5.75">
      <c r="A3" s="166" t="s">
        <v>244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ht="15.75">
      <c r="A4" s="83"/>
    </row>
    <row r="5" spans="1:11" ht="15.75">
      <c r="A5" s="231" t="s">
        <v>245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11" ht="21.75" customHeight="1">
      <c r="A6" s="232" t="s">
        <v>226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</row>
    <row r="7" spans="1:11" ht="15.75" customHeight="1">
      <c r="A7" s="162" t="s">
        <v>0</v>
      </c>
      <c r="B7" s="162" t="s">
        <v>11</v>
      </c>
      <c r="C7" s="162" t="s">
        <v>12</v>
      </c>
      <c r="D7" s="162"/>
      <c r="E7" s="162"/>
      <c r="F7" s="162" t="s">
        <v>269</v>
      </c>
      <c r="G7" s="162"/>
      <c r="H7" s="162"/>
      <c r="I7" s="162" t="s">
        <v>246</v>
      </c>
      <c r="J7" s="162"/>
      <c r="K7" s="162"/>
    </row>
    <row r="8" spans="1:11" ht="47.25" customHeight="1">
      <c r="A8" s="162"/>
      <c r="B8" s="162"/>
      <c r="C8" s="161" t="s">
        <v>13</v>
      </c>
      <c r="D8" s="161"/>
      <c r="E8" s="161"/>
      <c r="F8" s="162"/>
      <c r="G8" s="162"/>
      <c r="H8" s="162"/>
      <c r="I8" s="161" t="s">
        <v>16</v>
      </c>
      <c r="J8" s="161"/>
      <c r="K8" s="161"/>
    </row>
    <row r="9" spans="1:11" ht="15.75">
      <c r="A9" s="162"/>
      <c r="B9" s="162"/>
      <c r="C9" s="162" t="s">
        <v>17</v>
      </c>
      <c r="D9" s="55" t="s">
        <v>18</v>
      </c>
      <c r="E9" s="55" t="s">
        <v>20</v>
      </c>
      <c r="F9" s="162" t="s">
        <v>17</v>
      </c>
      <c r="G9" s="162" t="s">
        <v>22</v>
      </c>
      <c r="H9" s="55" t="s">
        <v>20</v>
      </c>
      <c r="I9" s="162" t="s">
        <v>17</v>
      </c>
      <c r="J9" s="162" t="s">
        <v>248</v>
      </c>
      <c r="K9" s="55" t="s">
        <v>20</v>
      </c>
    </row>
    <row r="10" spans="1:11" ht="18.75">
      <c r="A10" s="269"/>
      <c r="B10" s="269"/>
      <c r="C10" s="269"/>
      <c r="D10" s="270" t="s">
        <v>19</v>
      </c>
      <c r="E10" s="270" t="s">
        <v>247</v>
      </c>
      <c r="F10" s="269"/>
      <c r="G10" s="269"/>
      <c r="H10" s="270" t="s">
        <v>247</v>
      </c>
      <c r="I10" s="269"/>
      <c r="J10" s="269"/>
      <c r="K10" s="270" t="s">
        <v>247</v>
      </c>
    </row>
    <row r="11" spans="1:11" ht="27.75" customHeight="1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  <c r="I11" s="81" t="s">
        <v>24</v>
      </c>
      <c r="J11" s="81" t="s">
        <v>25</v>
      </c>
      <c r="K11" s="81" t="s">
        <v>26</v>
      </c>
    </row>
    <row r="12" spans="1:11" ht="33" customHeight="1">
      <c r="A12" s="138" t="s">
        <v>27</v>
      </c>
      <c r="B12" s="7" t="s">
        <v>28</v>
      </c>
      <c r="C12" s="8">
        <f>C13+C16</f>
        <v>19722</v>
      </c>
      <c r="D12" s="8">
        <f aca="true" t="shared" si="0" ref="D12:K12">D13+D16</f>
        <v>5070</v>
      </c>
      <c r="E12" s="8">
        <f t="shared" si="0"/>
        <v>407292</v>
      </c>
      <c r="F12" s="8">
        <f t="shared" si="0"/>
        <v>13956</v>
      </c>
      <c r="G12" s="8">
        <f t="shared" si="0"/>
        <v>328</v>
      </c>
      <c r="H12" s="8">
        <f t="shared" si="0"/>
        <v>21950</v>
      </c>
      <c r="I12" s="8">
        <f t="shared" si="0"/>
        <v>20570</v>
      </c>
      <c r="J12" s="8">
        <f t="shared" si="0"/>
        <v>5378</v>
      </c>
      <c r="K12" s="8">
        <f t="shared" si="0"/>
        <v>429242</v>
      </c>
    </row>
    <row r="13" spans="1:11" ht="12.75" customHeight="1">
      <c r="A13" s="233">
        <v>1</v>
      </c>
      <c r="B13" s="234" t="s">
        <v>249</v>
      </c>
      <c r="C13" s="279">
        <v>6349</v>
      </c>
      <c r="D13" s="279">
        <v>1500</v>
      </c>
      <c r="E13" s="271">
        <v>121692</v>
      </c>
      <c r="F13" s="233">
        <v>253</v>
      </c>
      <c r="G13" s="233">
        <v>99</v>
      </c>
      <c r="H13" s="233">
        <v>5920</v>
      </c>
      <c r="I13" s="233">
        <v>6703</v>
      </c>
      <c r="J13" s="233">
        <v>1599</v>
      </c>
      <c r="K13" s="271">
        <v>127612</v>
      </c>
    </row>
    <row r="14" spans="1:11" ht="12.75" customHeight="1">
      <c r="A14" s="233"/>
      <c r="B14" s="234"/>
      <c r="C14" s="284"/>
      <c r="D14" s="284"/>
      <c r="E14" s="271"/>
      <c r="F14" s="233"/>
      <c r="G14" s="233"/>
      <c r="H14" s="233"/>
      <c r="I14" s="233"/>
      <c r="J14" s="233"/>
      <c r="K14" s="271"/>
    </row>
    <row r="15" spans="1:11" ht="9" customHeight="1">
      <c r="A15" s="233"/>
      <c r="B15" s="234"/>
      <c r="C15" s="280"/>
      <c r="D15" s="280"/>
      <c r="E15" s="271"/>
      <c r="F15" s="233"/>
      <c r="G15" s="233"/>
      <c r="H15" s="233"/>
      <c r="I15" s="233"/>
      <c r="J15" s="233"/>
      <c r="K15" s="271"/>
    </row>
    <row r="16" spans="1:11" ht="12.75" customHeight="1">
      <c r="A16" s="233">
        <v>2</v>
      </c>
      <c r="B16" s="234" t="s">
        <v>250</v>
      </c>
      <c r="C16" s="279">
        <v>13373</v>
      </c>
      <c r="D16" s="272">
        <v>3570</v>
      </c>
      <c r="E16" s="271">
        <v>285600</v>
      </c>
      <c r="F16" s="233">
        <v>13703</v>
      </c>
      <c r="G16" s="233">
        <v>229</v>
      </c>
      <c r="H16" s="271">
        <v>16030</v>
      </c>
      <c r="I16" s="233">
        <v>13867</v>
      </c>
      <c r="J16" s="233">
        <v>3779</v>
      </c>
      <c r="K16" s="271">
        <v>301630</v>
      </c>
    </row>
    <row r="17" spans="1:11" ht="12.75" customHeight="1">
      <c r="A17" s="233"/>
      <c r="B17" s="234"/>
      <c r="C17" s="284"/>
      <c r="D17" s="272"/>
      <c r="E17" s="271"/>
      <c r="F17" s="233"/>
      <c r="G17" s="233"/>
      <c r="H17" s="271"/>
      <c r="I17" s="233"/>
      <c r="J17" s="233"/>
      <c r="K17" s="271"/>
    </row>
    <row r="18" spans="1:11" ht="6" customHeight="1">
      <c r="A18" s="233"/>
      <c r="B18" s="234"/>
      <c r="C18" s="280"/>
      <c r="D18" s="272"/>
      <c r="E18" s="271"/>
      <c r="F18" s="233"/>
      <c r="G18" s="233"/>
      <c r="H18" s="271"/>
      <c r="I18" s="233"/>
      <c r="J18" s="233"/>
      <c r="K18" s="271"/>
    </row>
    <row r="19" spans="1:11" ht="30" customHeight="1">
      <c r="A19" s="138" t="s">
        <v>31</v>
      </c>
      <c r="B19" s="7" t="s">
        <v>32</v>
      </c>
      <c r="C19" s="8">
        <f>SUM(C20:C58)</f>
        <v>55691</v>
      </c>
      <c r="D19" s="8">
        <f aca="true" t="shared" si="1" ref="D19:K19">SUM(D20:D58)</f>
        <v>13440</v>
      </c>
      <c r="E19" s="8">
        <f t="shared" si="1"/>
        <v>990285</v>
      </c>
      <c r="F19" s="8">
        <f t="shared" si="1"/>
        <v>57037</v>
      </c>
      <c r="G19" s="8">
        <f t="shared" si="1"/>
        <v>546</v>
      </c>
      <c r="H19" s="8">
        <f t="shared" si="1"/>
        <v>36435</v>
      </c>
      <c r="I19" s="8">
        <f t="shared" si="1"/>
        <v>57296</v>
      </c>
      <c r="J19" s="8">
        <f t="shared" si="1"/>
        <v>14137</v>
      </c>
      <c r="K19" s="8">
        <f t="shared" si="1"/>
        <v>1035053</v>
      </c>
    </row>
    <row r="20" spans="1:11" ht="12.75" customHeight="1">
      <c r="A20" s="233">
        <v>1</v>
      </c>
      <c r="B20" s="273" t="s">
        <v>251</v>
      </c>
      <c r="C20" s="272">
        <v>3666</v>
      </c>
      <c r="D20" s="276">
        <v>852</v>
      </c>
      <c r="E20" s="285">
        <v>68000</v>
      </c>
      <c r="F20" s="287">
        <v>3755</v>
      </c>
      <c r="G20" s="287">
        <v>23</v>
      </c>
      <c r="H20" s="287">
        <v>1610</v>
      </c>
      <c r="I20" s="287">
        <v>3771</v>
      </c>
      <c r="J20" s="287">
        <v>896</v>
      </c>
      <c r="K20" s="285">
        <v>69610</v>
      </c>
    </row>
    <row r="21" spans="1:11" ht="12.75" customHeight="1">
      <c r="A21" s="233"/>
      <c r="B21" s="273"/>
      <c r="C21" s="272"/>
      <c r="D21" s="278"/>
      <c r="E21" s="286"/>
      <c r="F21" s="288"/>
      <c r="G21" s="288"/>
      <c r="H21" s="288"/>
      <c r="I21" s="288"/>
      <c r="J21" s="288"/>
      <c r="K21" s="286"/>
    </row>
    <row r="22" spans="1:11" ht="12.75" customHeight="1">
      <c r="A22" s="233">
        <v>2</v>
      </c>
      <c r="B22" s="273" t="s">
        <v>252</v>
      </c>
      <c r="C22" s="272">
        <v>2487</v>
      </c>
      <c r="D22" s="276">
        <v>557</v>
      </c>
      <c r="E22" s="285">
        <v>38990</v>
      </c>
      <c r="F22" s="287">
        <v>2563</v>
      </c>
      <c r="G22" s="287">
        <v>22</v>
      </c>
      <c r="H22" s="287">
        <v>1540</v>
      </c>
      <c r="I22" s="287">
        <v>2598</v>
      </c>
      <c r="J22" s="287">
        <v>594</v>
      </c>
      <c r="K22" s="285">
        <v>45530</v>
      </c>
    </row>
    <row r="23" spans="1:11" ht="12.75" customHeight="1">
      <c r="A23" s="233"/>
      <c r="B23" s="273"/>
      <c r="C23" s="272"/>
      <c r="D23" s="278"/>
      <c r="E23" s="286"/>
      <c r="F23" s="288"/>
      <c r="G23" s="288"/>
      <c r="H23" s="288"/>
      <c r="I23" s="288"/>
      <c r="J23" s="288"/>
      <c r="K23" s="286"/>
    </row>
    <row r="24" spans="1:11" ht="12.75" customHeight="1">
      <c r="A24" s="233">
        <v>3</v>
      </c>
      <c r="B24" s="281" t="s">
        <v>253</v>
      </c>
      <c r="C24" s="272">
        <v>3974</v>
      </c>
      <c r="D24" s="274">
        <v>906</v>
      </c>
      <c r="E24" s="271">
        <v>63420</v>
      </c>
      <c r="F24" s="233">
        <v>4062</v>
      </c>
      <c r="G24" s="233">
        <v>23</v>
      </c>
      <c r="H24" s="233">
        <v>1610</v>
      </c>
      <c r="I24" s="233">
        <v>4093</v>
      </c>
      <c r="J24" s="233">
        <v>942</v>
      </c>
      <c r="K24" s="271">
        <v>65030</v>
      </c>
    </row>
    <row r="25" spans="1:11" ht="12.75" customHeight="1">
      <c r="A25" s="233"/>
      <c r="B25" s="282"/>
      <c r="C25" s="272"/>
      <c r="D25" s="274"/>
      <c r="E25" s="271"/>
      <c r="F25" s="233"/>
      <c r="G25" s="233"/>
      <c r="H25" s="233"/>
      <c r="I25" s="233"/>
      <c r="J25" s="233"/>
      <c r="K25" s="271"/>
    </row>
    <row r="26" spans="1:11" ht="15.75" customHeight="1">
      <c r="A26" s="233"/>
      <c r="B26" s="283"/>
      <c r="C26" s="272"/>
      <c r="D26" s="274"/>
      <c r="E26" s="271"/>
      <c r="F26" s="233"/>
      <c r="G26" s="233"/>
      <c r="H26" s="233"/>
      <c r="I26" s="233"/>
      <c r="J26" s="233"/>
      <c r="K26" s="271"/>
    </row>
    <row r="27" spans="1:11" ht="18" customHeight="1">
      <c r="A27" s="233">
        <v>4</v>
      </c>
      <c r="B27" s="273" t="s">
        <v>254</v>
      </c>
      <c r="C27" s="272">
        <v>2028</v>
      </c>
      <c r="D27" s="274">
        <v>449</v>
      </c>
      <c r="E27" s="271">
        <v>31430</v>
      </c>
      <c r="F27" s="233">
        <v>2108</v>
      </c>
      <c r="G27" s="233">
        <v>20</v>
      </c>
      <c r="H27" s="233">
        <v>1400</v>
      </c>
      <c r="I27" s="233">
        <v>2116</v>
      </c>
      <c r="J27" s="233">
        <v>484</v>
      </c>
      <c r="K27" s="271">
        <v>32830</v>
      </c>
    </row>
    <row r="28" spans="1:11" ht="12.75" customHeight="1">
      <c r="A28" s="233"/>
      <c r="B28" s="273"/>
      <c r="C28" s="272"/>
      <c r="D28" s="274"/>
      <c r="E28" s="271"/>
      <c r="F28" s="233"/>
      <c r="G28" s="233"/>
      <c r="H28" s="233"/>
      <c r="I28" s="233"/>
      <c r="J28" s="233"/>
      <c r="K28" s="271"/>
    </row>
    <row r="29" spans="1:11" ht="33.75" customHeight="1">
      <c r="A29" s="233">
        <v>5</v>
      </c>
      <c r="B29" s="273" t="s">
        <v>255</v>
      </c>
      <c r="C29" s="272">
        <v>3589</v>
      </c>
      <c r="D29" s="233">
        <v>800</v>
      </c>
      <c r="E29" s="271">
        <v>56000</v>
      </c>
      <c r="F29" s="233">
        <v>3669</v>
      </c>
      <c r="G29" s="233">
        <v>20</v>
      </c>
      <c r="H29" s="233">
        <v>1400</v>
      </c>
      <c r="I29" s="233">
        <v>3684</v>
      </c>
      <c r="J29" s="233">
        <v>839</v>
      </c>
      <c r="K29" s="271">
        <v>57400</v>
      </c>
    </row>
    <row r="30" spans="1:11" ht="12.75" customHeight="1">
      <c r="A30" s="233"/>
      <c r="B30" s="273"/>
      <c r="C30" s="272"/>
      <c r="D30" s="233"/>
      <c r="E30" s="271"/>
      <c r="F30" s="233"/>
      <c r="G30" s="233"/>
      <c r="H30" s="233"/>
      <c r="I30" s="233"/>
      <c r="J30" s="233"/>
      <c r="K30" s="271"/>
    </row>
    <row r="31" spans="1:11" ht="18" customHeight="1">
      <c r="A31" s="233">
        <v>6</v>
      </c>
      <c r="B31" s="273" t="s">
        <v>256</v>
      </c>
      <c r="C31" s="272">
        <v>3508</v>
      </c>
      <c r="D31" s="274">
        <v>828</v>
      </c>
      <c r="E31" s="271">
        <v>57960</v>
      </c>
      <c r="F31" s="233">
        <v>3583</v>
      </c>
      <c r="G31" s="233">
        <v>38</v>
      </c>
      <c r="H31" s="233">
        <v>2280</v>
      </c>
      <c r="I31" s="233">
        <v>3599</v>
      </c>
      <c r="J31" s="233">
        <v>876</v>
      </c>
      <c r="K31" s="271">
        <v>60240</v>
      </c>
    </row>
    <row r="32" spans="1:11" ht="12.75" customHeight="1">
      <c r="A32" s="233"/>
      <c r="B32" s="273"/>
      <c r="C32" s="272"/>
      <c r="D32" s="274"/>
      <c r="E32" s="271"/>
      <c r="F32" s="233"/>
      <c r="G32" s="233"/>
      <c r="H32" s="233"/>
      <c r="I32" s="233"/>
      <c r="J32" s="233"/>
      <c r="K32" s="271"/>
    </row>
    <row r="33" spans="1:11" ht="18" customHeight="1">
      <c r="A33" s="233">
        <v>7</v>
      </c>
      <c r="B33" s="273" t="s">
        <v>257</v>
      </c>
      <c r="C33" s="272">
        <v>2471</v>
      </c>
      <c r="D33" s="274">
        <v>628</v>
      </c>
      <c r="E33" s="271">
        <v>50240</v>
      </c>
      <c r="F33" s="233">
        <v>2541</v>
      </c>
      <c r="G33" s="233">
        <v>37</v>
      </c>
      <c r="H33" s="233">
        <v>2590</v>
      </c>
      <c r="I33" s="233">
        <v>2560</v>
      </c>
      <c r="J33" s="233">
        <v>665</v>
      </c>
      <c r="K33" s="271">
        <v>52800</v>
      </c>
    </row>
    <row r="34" spans="1:11" ht="12.75" customHeight="1">
      <c r="A34" s="233"/>
      <c r="B34" s="273"/>
      <c r="C34" s="272"/>
      <c r="D34" s="274"/>
      <c r="E34" s="271"/>
      <c r="F34" s="233"/>
      <c r="G34" s="233"/>
      <c r="H34" s="233"/>
      <c r="I34" s="233"/>
      <c r="J34" s="233"/>
      <c r="K34" s="271"/>
    </row>
    <row r="35" spans="1:11" ht="33.75" customHeight="1">
      <c r="A35" s="233">
        <v>8</v>
      </c>
      <c r="B35" s="273" t="s">
        <v>258</v>
      </c>
      <c r="C35" s="272">
        <v>2776</v>
      </c>
      <c r="D35" s="274">
        <v>711</v>
      </c>
      <c r="E35" s="271">
        <v>49770</v>
      </c>
      <c r="F35" s="233">
        <v>2853</v>
      </c>
      <c r="G35" s="233">
        <v>48</v>
      </c>
      <c r="H35" s="233">
        <v>3360</v>
      </c>
      <c r="I35" s="233">
        <v>2870</v>
      </c>
      <c r="J35" s="233">
        <v>759</v>
      </c>
      <c r="K35" s="271">
        <v>53130</v>
      </c>
    </row>
    <row r="36" spans="1:11" ht="12.75" customHeight="1">
      <c r="A36" s="233"/>
      <c r="B36" s="273"/>
      <c r="C36" s="272"/>
      <c r="D36" s="274"/>
      <c r="E36" s="271"/>
      <c r="F36" s="233"/>
      <c r="G36" s="233"/>
      <c r="H36" s="233"/>
      <c r="I36" s="233"/>
      <c r="J36" s="233"/>
      <c r="K36" s="271"/>
    </row>
    <row r="37" spans="1:11" ht="18" customHeight="1">
      <c r="A37" s="233">
        <v>9</v>
      </c>
      <c r="B37" s="273" t="s">
        <v>259</v>
      </c>
      <c r="C37" s="272">
        <v>2277</v>
      </c>
      <c r="D37" s="274">
        <v>630</v>
      </c>
      <c r="E37" s="271">
        <v>44110</v>
      </c>
      <c r="F37" s="233">
        <v>2346</v>
      </c>
      <c r="G37" s="233">
        <v>38</v>
      </c>
      <c r="H37" s="233">
        <v>2660</v>
      </c>
      <c r="I37" s="233">
        <v>2360</v>
      </c>
      <c r="J37" s="233">
        <v>668</v>
      </c>
      <c r="K37" s="271">
        <v>46470</v>
      </c>
    </row>
    <row r="38" spans="1:11" ht="12.75" customHeight="1">
      <c r="A38" s="233"/>
      <c r="B38" s="273"/>
      <c r="C38" s="272"/>
      <c r="D38" s="274"/>
      <c r="E38" s="271"/>
      <c r="F38" s="233"/>
      <c r="G38" s="233"/>
      <c r="H38" s="233"/>
      <c r="I38" s="233"/>
      <c r="J38" s="233"/>
      <c r="K38" s="271"/>
    </row>
    <row r="39" spans="1:11" ht="18" customHeight="1">
      <c r="A39" s="233">
        <v>10</v>
      </c>
      <c r="B39" s="273" t="s">
        <v>260</v>
      </c>
      <c r="C39" s="272">
        <v>2501</v>
      </c>
      <c r="D39" s="233">
        <v>626</v>
      </c>
      <c r="E39" s="271">
        <v>50080</v>
      </c>
      <c r="F39" s="233">
        <v>2574</v>
      </c>
      <c r="G39" s="233">
        <v>33</v>
      </c>
      <c r="H39" s="233">
        <v>2475</v>
      </c>
      <c r="I39" s="233">
        <v>2580</v>
      </c>
      <c r="J39" s="233">
        <v>659</v>
      </c>
      <c r="K39" s="271">
        <v>52660</v>
      </c>
    </row>
    <row r="40" spans="1:11" ht="12.75" customHeight="1">
      <c r="A40" s="233"/>
      <c r="B40" s="273"/>
      <c r="C40" s="272"/>
      <c r="D40" s="233"/>
      <c r="E40" s="271"/>
      <c r="F40" s="233"/>
      <c r="G40" s="233"/>
      <c r="H40" s="233"/>
      <c r="I40" s="233"/>
      <c r="J40" s="233"/>
      <c r="K40" s="271"/>
    </row>
    <row r="41" spans="1:11" ht="18" customHeight="1">
      <c r="A41" s="233">
        <v>11</v>
      </c>
      <c r="B41" s="273" t="s">
        <v>261</v>
      </c>
      <c r="C41" s="272">
        <v>1707</v>
      </c>
      <c r="D41" s="274">
        <v>394</v>
      </c>
      <c r="E41" s="271">
        <v>27580</v>
      </c>
      <c r="F41" s="233">
        <v>1773</v>
      </c>
      <c r="G41" s="233">
        <v>37</v>
      </c>
      <c r="H41" s="233">
        <v>2590</v>
      </c>
      <c r="I41" s="233">
        <v>1778</v>
      </c>
      <c r="J41" s="233">
        <v>431</v>
      </c>
      <c r="K41" s="271">
        <v>29358</v>
      </c>
    </row>
    <row r="42" spans="1:11" ht="12.75" customHeight="1">
      <c r="A42" s="233"/>
      <c r="B42" s="273"/>
      <c r="C42" s="272"/>
      <c r="D42" s="274"/>
      <c r="E42" s="271"/>
      <c r="F42" s="233"/>
      <c r="G42" s="233"/>
      <c r="H42" s="233"/>
      <c r="I42" s="233"/>
      <c r="J42" s="233"/>
      <c r="K42" s="271"/>
    </row>
    <row r="43" spans="1:11" ht="18" customHeight="1">
      <c r="A43" s="233">
        <v>12</v>
      </c>
      <c r="B43" s="273" t="s">
        <v>262</v>
      </c>
      <c r="C43" s="274">
        <v>841</v>
      </c>
      <c r="D43" s="274">
        <v>180</v>
      </c>
      <c r="E43" s="271">
        <v>12600</v>
      </c>
      <c r="F43" s="233">
        <v>896</v>
      </c>
      <c r="G43" s="233">
        <v>22</v>
      </c>
      <c r="H43" s="233">
        <v>1760</v>
      </c>
      <c r="I43" s="233">
        <v>900</v>
      </c>
      <c r="J43" s="233">
        <v>202</v>
      </c>
      <c r="K43" s="271">
        <v>14360</v>
      </c>
    </row>
    <row r="44" spans="1:11" ht="12.75" customHeight="1">
      <c r="A44" s="233"/>
      <c r="B44" s="273"/>
      <c r="C44" s="274"/>
      <c r="D44" s="274"/>
      <c r="E44" s="271"/>
      <c r="F44" s="233"/>
      <c r="G44" s="233"/>
      <c r="H44" s="233"/>
      <c r="I44" s="233"/>
      <c r="J44" s="233"/>
      <c r="K44" s="271"/>
    </row>
    <row r="45" spans="1:11" ht="18" customHeight="1">
      <c r="A45" s="233">
        <v>13</v>
      </c>
      <c r="B45" s="273" t="s">
        <v>263</v>
      </c>
      <c r="C45" s="272">
        <v>5920</v>
      </c>
      <c r="D45" s="272">
        <v>1438</v>
      </c>
      <c r="E45" s="271">
        <v>107775</v>
      </c>
      <c r="F45" s="233">
        <v>6012</v>
      </c>
      <c r="G45" s="233">
        <v>49</v>
      </c>
      <c r="H45" s="233">
        <v>3430</v>
      </c>
      <c r="I45" s="233">
        <v>6041</v>
      </c>
      <c r="J45" s="233">
        <v>1500</v>
      </c>
      <c r="K45" s="271">
        <v>111205</v>
      </c>
    </row>
    <row r="46" spans="1:11" ht="12.75" customHeight="1">
      <c r="A46" s="233"/>
      <c r="B46" s="273"/>
      <c r="C46" s="272"/>
      <c r="D46" s="272"/>
      <c r="E46" s="271"/>
      <c r="F46" s="233"/>
      <c r="G46" s="233"/>
      <c r="H46" s="233"/>
      <c r="I46" s="233"/>
      <c r="J46" s="233"/>
      <c r="K46" s="271"/>
    </row>
    <row r="47" spans="1:11" ht="18" customHeight="1">
      <c r="A47" s="233">
        <v>14</v>
      </c>
      <c r="B47" s="273" t="s">
        <v>264</v>
      </c>
      <c r="C47" s="272">
        <v>2735</v>
      </c>
      <c r="D47" s="274">
        <v>710</v>
      </c>
      <c r="E47" s="271">
        <v>49700</v>
      </c>
      <c r="F47" s="233">
        <v>2804</v>
      </c>
      <c r="G47" s="233">
        <v>20</v>
      </c>
      <c r="H47" s="233">
        <v>1400</v>
      </c>
      <c r="I47" s="233">
        <v>2814</v>
      </c>
      <c r="J47" s="233">
        <v>745</v>
      </c>
      <c r="K47" s="271">
        <v>51110</v>
      </c>
    </row>
    <row r="48" spans="1:11" ht="12.75" customHeight="1">
      <c r="A48" s="233"/>
      <c r="B48" s="273"/>
      <c r="C48" s="272"/>
      <c r="D48" s="274"/>
      <c r="E48" s="271"/>
      <c r="F48" s="233"/>
      <c r="G48" s="233"/>
      <c r="H48" s="233"/>
      <c r="I48" s="233"/>
      <c r="J48" s="233"/>
      <c r="K48" s="271"/>
    </row>
    <row r="49" spans="1:11" ht="18" customHeight="1">
      <c r="A49" s="233">
        <v>15</v>
      </c>
      <c r="B49" s="273" t="s">
        <v>265</v>
      </c>
      <c r="C49" s="272">
        <v>2680</v>
      </c>
      <c r="D49" s="274">
        <v>635</v>
      </c>
      <c r="E49" s="271">
        <v>50800</v>
      </c>
      <c r="F49" s="233">
        <v>2749</v>
      </c>
      <c r="G49" s="233">
        <v>22</v>
      </c>
      <c r="H49" s="233">
        <v>1540</v>
      </c>
      <c r="I49" s="233">
        <v>2760</v>
      </c>
      <c r="J49" s="233">
        <v>671</v>
      </c>
      <c r="K49" s="271">
        <v>52340</v>
      </c>
    </row>
    <row r="50" spans="1:11" ht="12.75" customHeight="1">
      <c r="A50" s="233"/>
      <c r="B50" s="273"/>
      <c r="C50" s="272"/>
      <c r="D50" s="274"/>
      <c r="E50" s="271"/>
      <c r="F50" s="233"/>
      <c r="G50" s="233"/>
      <c r="H50" s="233"/>
      <c r="I50" s="233"/>
      <c r="J50" s="233"/>
      <c r="K50" s="271"/>
    </row>
    <row r="51" spans="1:11" ht="18" customHeight="1">
      <c r="A51" s="233">
        <v>16</v>
      </c>
      <c r="B51" s="273" t="s">
        <v>266</v>
      </c>
      <c r="C51" s="275">
        <v>3733</v>
      </c>
      <c r="D51" s="233">
        <v>929</v>
      </c>
      <c r="E51" s="271">
        <v>65030</v>
      </c>
      <c r="F51" s="233">
        <v>3803</v>
      </c>
      <c r="G51" s="233">
        <v>22</v>
      </c>
      <c r="H51" s="233">
        <v>1540</v>
      </c>
      <c r="I51" s="233">
        <v>3810</v>
      </c>
      <c r="J51" s="233">
        <v>961</v>
      </c>
      <c r="K51" s="271">
        <v>68840</v>
      </c>
    </row>
    <row r="52" spans="1:11" ht="12.75" customHeight="1">
      <c r="A52" s="233"/>
      <c r="B52" s="273"/>
      <c r="C52" s="275"/>
      <c r="D52" s="233"/>
      <c r="E52" s="271"/>
      <c r="F52" s="233"/>
      <c r="G52" s="233"/>
      <c r="H52" s="233"/>
      <c r="I52" s="233"/>
      <c r="J52" s="233"/>
      <c r="K52" s="271"/>
    </row>
    <row r="53" spans="1:11" ht="12.75" customHeight="1">
      <c r="A53" s="233">
        <v>17</v>
      </c>
      <c r="B53" s="273" t="s">
        <v>267</v>
      </c>
      <c r="C53" s="272">
        <v>3626</v>
      </c>
      <c r="D53" s="276">
        <v>855</v>
      </c>
      <c r="E53" s="271">
        <v>68400</v>
      </c>
      <c r="F53" s="233">
        <v>3689</v>
      </c>
      <c r="G53" s="233">
        <v>30</v>
      </c>
      <c r="H53" s="233">
        <v>1610</v>
      </c>
      <c r="I53" s="233">
        <v>3700</v>
      </c>
      <c r="J53" s="233">
        <v>885</v>
      </c>
      <c r="K53" s="271">
        <v>72100</v>
      </c>
    </row>
    <row r="54" spans="1:11" ht="12.75" customHeight="1">
      <c r="A54" s="233"/>
      <c r="B54" s="273"/>
      <c r="C54" s="272"/>
      <c r="D54" s="277"/>
      <c r="E54" s="271"/>
      <c r="F54" s="233"/>
      <c r="G54" s="233"/>
      <c r="H54" s="233"/>
      <c r="I54" s="233"/>
      <c r="J54" s="233"/>
      <c r="K54" s="271"/>
    </row>
    <row r="55" spans="1:11" ht="15.75" customHeight="1">
      <c r="A55" s="233"/>
      <c r="B55" s="273"/>
      <c r="C55" s="272"/>
      <c r="D55" s="278"/>
      <c r="E55" s="271"/>
      <c r="F55" s="233"/>
      <c r="G55" s="233"/>
      <c r="H55" s="233"/>
      <c r="I55" s="233"/>
      <c r="J55" s="233"/>
      <c r="K55" s="271"/>
    </row>
    <row r="56" spans="1:11" ht="12.75" customHeight="1">
      <c r="A56" s="233">
        <v>18</v>
      </c>
      <c r="B56" s="273" t="s">
        <v>268</v>
      </c>
      <c r="C56" s="272">
        <v>5172</v>
      </c>
      <c r="D56" s="279">
        <v>1312</v>
      </c>
      <c r="E56" s="271">
        <v>98400</v>
      </c>
      <c r="F56" s="233">
        <v>5257</v>
      </c>
      <c r="G56" s="233">
        <v>42</v>
      </c>
      <c r="H56" s="233">
        <v>1640</v>
      </c>
      <c r="I56" s="233">
        <v>5262</v>
      </c>
      <c r="J56" s="233">
        <v>1360</v>
      </c>
      <c r="K56" s="271">
        <v>100040</v>
      </c>
    </row>
    <row r="57" spans="1:11" ht="12.75" customHeight="1">
      <c r="A57" s="233"/>
      <c r="B57" s="273"/>
      <c r="C57" s="272"/>
      <c r="D57" s="284"/>
      <c r="E57" s="271"/>
      <c r="F57" s="233"/>
      <c r="G57" s="233"/>
      <c r="H57" s="233"/>
      <c r="I57" s="233"/>
      <c r="J57" s="233"/>
      <c r="K57" s="271"/>
    </row>
    <row r="58" spans="1:11" ht="15.75" customHeight="1">
      <c r="A58" s="233"/>
      <c r="B58" s="273"/>
      <c r="C58" s="272"/>
      <c r="D58" s="280"/>
      <c r="E58" s="271"/>
      <c r="F58" s="233"/>
      <c r="G58" s="233"/>
      <c r="H58" s="233"/>
      <c r="I58" s="233"/>
      <c r="J58" s="233"/>
      <c r="K58" s="271"/>
    </row>
  </sheetData>
  <sheetProtection/>
  <mergeCells count="237">
    <mergeCell ref="I22:I23"/>
    <mergeCell ref="J22:J23"/>
    <mergeCell ref="K22:K23"/>
    <mergeCell ref="D56:D58"/>
    <mergeCell ref="E20:E21"/>
    <mergeCell ref="F20:F21"/>
    <mergeCell ref="G20:G21"/>
    <mergeCell ref="H20:H21"/>
    <mergeCell ref="H22:H23"/>
    <mergeCell ref="G9:G10"/>
    <mergeCell ref="J13:J15"/>
    <mergeCell ref="A7:A10"/>
    <mergeCell ref="B7:B10"/>
    <mergeCell ref="C7:E7"/>
    <mergeCell ref="C8:E8"/>
    <mergeCell ref="F7:H8"/>
    <mergeCell ref="I7:K7"/>
    <mergeCell ref="I8:K8"/>
    <mergeCell ref="C9:C10"/>
    <mergeCell ref="F9:F10"/>
    <mergeCell ref="J16:J18"/>
    <mergeCell ref="I9:I10"/>
    <mergeCell ref="J9:J10"/>
    <mergeCell ref="A13:A15"/>
    <mergeCell ref="B13:B15"/>
    <mergeCell ref="E13:E15"/>
    <mergeCell ref="F13:F15"/>
    <mergeCell ref="G13:G15"/>
    <mergeCell ref="H13:H15"/>
    <mergeCell ref="I13:I15"/>
    <mergeCell ref="K13:K15"/>
    <mergeCell ref="A16:A18"/>
    <mergeCell ref="B16:B18"/>
    <mergeCell ref="D16:D18"/>
    <mergeCell ref="E16:E18"/>
    <mergeCell ref="F16:F18"/>
    <mergeCell ref="G16:G18"/>
    <mergeCell ref="H16:H18"/>
    <mergeCell ref="I16:I18"/>
    <mergeCell ref="G24:G26"/>
    <mergeCell ref="K16:K18"/>
    <mergeCell ref="A20:A21"/>
    <mergeCell ref="B20:B21"/>
    <mergeCell ref="C20:C21"/>
    <mergeCell ref="A22:A23"/>
    <mergeCell ref="B22:B23"/>
    <mergeCell ref="C22:C23"/>
    <mergeCell ref="F22:F23"/>
    <mergeCell ref="G22:G23"/>
    <mergeCell ref="I24:I26"/>
    <mergeCell ref="J24:J26"/>
    <mergeCell ref="K24:K26"/>
    <mergeCell ref="A27:A28"/>
    <mergeCell ref="B27:B28"/>
    <mergeCell ref="C27:C28"/>
    <mergeCell ref="D27:D28"/>
    <mergeCell ref="E27:E28"/>
    <mergeCell ref="F27:F28"/>
    <mergeCell ref="A24:A26"/>
    <mergeCell ref="A29:A30"/>
    <mergeCell ref="B29:B30"/>
    <mergeCell ref="C29:C30"/>
    <mergeCell ref="D29:D30"/>
    <mergeCell ref="E29:E30"/>
    <mergeCell ref="B24:B26"/>
    <mergeCell ref="H24:H26"/>
    <mergeCell ref="C24:C26"/>
    <mergeCell ref="D24:D26"/>
    <mergeCell ref="E24:E26"/>
    <mergeCell ref="F24:F26"/>
    <mergeCell ref="K29:K30"/>
    <mergeCell ref="G27:G28"/>
    <mergeCell ref="H27:H28"/>
    <mergeCell ref="I27:I28"/>
    <mergeCell ref="J27:J28"/>
    <mergeCell ref="K27:K28"/>
    <mergeCell ref="F31:F32"/>
    <mergeCell ref="F29:F30"/>
    <mergeCell ref="G29:G30"/>
    <mergeCell ref="H29:H30"/>
    <mergeCell ref="I29:I30"/>
    <mergeCell ref="J29:J30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K33:K34"/>
    <mergeCell ref="G31:G32"/>
    <mergeCell ref="H31:H32"/>
    <mergeCell ref="I31:I32"/>
    <mergeCell ref="J31:J32"/>
    <mergeCell ref="K31:K32"/>
    <mergeCell ref="F35:F36"/>
    <mergeCell ref="F33:F34"/>
    <mergeCell ref="G33:G34"/>
    <mergeCell ref="H33:H34"/>
    <mergeCell ref="I33:I34"/>
    <mergeCell ref="J33:J34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K37:K38"/>
    <mergeCell ref="G35:G36"/>
    <mergeCell ref="H35:H36"/>
    <mergeCell ref="I35:I36"/>
    <mergeCell ref="J35:J36"/>
    <mergeCell ref="K35:K36"/>
    <mergeCell ref="F39:F40"/>
    <mergeCell ref="F37:F38"/>
    <mergeCell ref="G37:G38"/>
    <mergeCell ref="H37:H38"/>
    <mergeCell ref="I37:I38"/>
    <mergeCell ref="J37:J38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K41:K42"/>
    <mergeCell ref="G39:G40"/>
    <mergeCell ref="H39:H40"/>
    <mergeCell ref="I39:I40"/>
    <mergeCell ref="J39:J40"/>
    <mergeCell ref="K39:K40"/>
    <mergeCell ref="F43:F44"/>
    <mergeCell ref="F41:F42"/>
    <mergeCell ref="G41:G42"/>
    <mergeCell ref="H41:H42"/>
    <mergeCell ref="I41:I42"/>
    <mergeCell ref="J41:J42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K45:K46"/>
    <mergeCell ref="G43:G44"/>
    <mergeCell ref="H43:H44"/>
    <mergeCell ref="I43:I44"/>
    <mergeCell ref="J43:J44"/>
    <mergeCell ref="K43:K44"/>
    <mergeCell ref="F47:F48"/>
    <mergeCell ref="F45:F46"/>
    <mergeCell ref="G45:G46"/>
    <mergeCell ref="H45:H46"/>
    <mergeCell ref="I45:I46"/>
    <mergeCell ref="J45:J46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H49:H50"/>
    <mergeCell ref="I49:I50"/>
    <mergeCell ref="J49:J50"/>
    <mergeCell ref="K49:K50"/>
    <mergeCell ref="G47:G48"/>
    <mergeCell ref="H47:H48"/>
    <mergeCell ref="I47:I48"/>
    <mergeCell ref="J47:J48"/>
    <mergeCell ref="K47:K48"/>
    <mergeCell ref="A51:A52"/>
    <mergeCell ref="B51:B52"/>
    <mergeCell ref="C51:C52"/>
    <mergeCell ref="D51:D52"/>
    <mergeCell ref="E51:E52"/>
    <mergeCell ref="F51:F52"/>
    <mergeCell ref="A56:A58"/>
    <mergeCell ref="B56:B58"/>
    <mergeCell ref="C56:C58"/>
    <mergeCell ref="E56:E58"/>
    <mergeCell ref="F56:F58"/>
    <mergeCell ref="G51:G52"/>
    <mergeCell ref="A53:A55"/>
    <mergeCell ref="B53:B55"/>
    <mergeCell ref="C53:C55"/>
    <mergeCell ref="E53:E55"/>
    <mergeCell ref="A1:K1"/>
    <mergeCell ref="A2:K2"/>
    <mergeCell ref="A3:K3"/>
    <mergeCell ref="A5:K5"/>
    <mergeCell ref="A6:K6"/>
    <mergeCell ref="G53:G55"/>
    <mergeCell ref="H53:H55"/>
    <mergeCell ref="I53:I55"/>
    <mergeCell ref="J53:J55"/>
    <mergeCell ref="K53:K55"/>
    <mergeCell ref="D22:D23"/>
    <mergeCell ref="E22:E23"/>
    <mergeCell ref="G56:G58"/>
    <mergeCell ref="H56:H58"/>
    <mergeCell ref="I56:I58"/>
    <mergeCell ref="H51:H52"/>
    <mergeCell ref="I51:I52"/>
    <mergeCell ref="F53:F55"/>
    <mergeCell ref="F49:F50"/>
    <mergeCell ref="G49:G50"/>
    <mergeCell ref="I20:I21"/>
    <mergeCell ref="J20:J21"/>
    <mergeCell ref="K20:K21"/>
    <mergeCell ref="D53:D55"/>
    <mergeCell ref="D20:D21"/>
    <mergeCell ref="J56:J58"/>
    <mergeCell ref="K56:K58"/>
    <mergeCell ref="J51:J52"/>
    <mergeCell ref="K51:K52"/>
    <mergeCell ref="C16:C18"/>
    <mergeCell ref="C13:C15"/>
    <mergeCell ref="D13:D15"/>
  </mergeCells>
  <printOptions/>
  <pageMargins left="0.2" right="0.2" top="0.5" bottom="0.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15" zoomScaleNormal="115" zoomScalePageLayoutView="0" workbookViewId="0" topLeftCell="A1">
      <selection activeCell="E31" sqref="E31"/>
    </sheetView>
  </sheetViews>
  <sheetFormatPr defaultColWidth="9.140625" defaultRowHeight="12.75"/>
  <cols>
    <col min="1" max="1" width="5.7109375" style="0" customWidth="1"/>
    <col min="2" max="2" width="21.28125" style="0" customWidth="1"/>
    <col min="3" max="3" width="10.7109375" style="0" customWidth="1"/>
    <col min="4" max="4" width="13.421875" style="0" customWidth="1"/>
    <col min="5" max="5" width="11.57421875" style="0" customWidth="1"/>
    <col min="6" max="6" width="12.00390625" style="0" customWidth="1"/>
    <col min="7" max="7" width="10.28125" style="0" customWidth="1"/>
    <col min="8" max="8" width="11.8515625" style="0" customWidth="1"/>
    <col min="9" max="9" width="12.140625" style="0" customWidth="1"/>
    <col min="10" max="10" width="12.8515625" style="0" customWidth="1"/>
    <col min="11" max="11" width="13.7109375" style="0" customWidth="1"/>
  </cols>
  <sheetData>
    <row r="1" spans="1:11" ht="15.75">
      <c r="A1" s="217" t="s">
        <v>34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5.75">
      <c r="A2" s="218" t="s">
        <v>270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5.75">
      <c r="A3" s="219" t="s">
        <v>46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5.7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.75">
      <c r="A5" s="86"/>
      <c r="B5" s="87" t="s">
        <v>281</v>
      </c>
      <c r="C5" s="87"/>
      <c r="D5" s="87"/>
      <c r="E5" s="87"/>
      <c r="F5" s="87"/>
      <c r="G5" s="87"/>
      <c r="H5" s="87"/>
      <c r="I5" s="87"/>
      <c r="J5" s="87"/>
      <c r="K5" s="87"/>
    </row>
    <row r="6" spans="1:11" ht="15.75">
      <c r="A6" s="86"/>
      <c r="B6" s="88" t="s">
        <v>282</v>
      </c>
      <c r="C6" s="88"/>
      <c r="D6" s="88"/>
      <c r="E6" s="88"/>
      <c r="F6" s="88"/>
      <c r="G6" s="88"/>
      <c r="H6" s="88"/>
      <c r="I6" s="88"/>
      <c r="J6" s="88"/>
      <c r="K6" s="88"/>
    </row>
    <row r="7" spans="1:11" ht="15.75">
      <c r="A7" s="86"/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4.25">
      <c r="A8" s="216" t="s">
        <v>0</v>
      </c>
      <c r="B8" s="216" t="s">
        <v>11</v>
      </c>
      <c r="C8" s="216" t="s">
        <v>12</v>
      </c>
      <c r="D8" s="216"/>
      <c r="E8" s="216"/>
      <c r="F8" s="216" t="s">
        <v>283</v>
      </c>
      <c r="G8" s="216"/>
      <c r="H8" s="216"/>
      <c r="I8" s="216" t="s">
        <v>15</v>
      </c>
      <c r="J8" s="216"/>
      <c r="K8" s="216"/>
    </row>
    <row r="9" spans="1:11" ht="15">
      <c r="A9" s="216"/>
      <c r="B9" s="216"/>
      <c r="C9" s="220" t="s">
        <v>13</v>
      </c>
      <c r="D9" s="220"/>
      <c r="E9" s="220"/>
      <c r="F9" s="216"/>
      <c r="G9" s="216"/>
      <c r="H9" s="216"/>
      <c r="I9" s="220" t="s">
        <v>16</v>
      </c>
      <c r="J9" s="220"/>
      <c r="K9" s="220"/>
    </row>
    <row r="10" spans="1:11" ht="14.25">
      <c r="A10" s="216"/>
      <c r="B10" s="216"/>
      <c r="C10" s="216" t="s">
        <v>168</v>
      </c>
      <c r="D10" s="139" t="s">
        <v>18</v>
      </c>
      <c r="E10" s="139" t="s">
        <v>20</v>
      </c>
      <c r="F10" s="216" t="s">
        <v>17</v>
      </c>
      <c r="G10" s="216" t="s">
        <v>22</v>
      </c>
      <c r="H10" s="139" t="s">
        <v>20</v>
      </c>
      <c r="I10" s="216" t="s">
        <v>17</v>
      </c>
      <c r="J10" s="139" t="s">
        <v>284</v>
      </c>
      <c r="K10" s="139" t="s">
        <v>20</v>
      </c>
    </row>
    <row r="11" spans="1:11" ht="16.5">
      <c r="A11" s="216"/>
      <c r="B11" s="216"/>
      <c r="C11" s="216"/>
      <c r="D11" s="139" t="s">
        <v>19</v>
      </c>
      <c r="E11" s="139" t="s">
        <v>285</v>
      </c>
      <c r="F11" s="216"/>
      <c r="G11" s="216"/>
      <c r="H11" s="139" t="s">
        <v>285</v>
      </c>
      <c r="I11" s="216"/>
      <c r="J11" s="139" t="s">
        <v>19</v>
      </c>
      <c r="K11" s="139" t="s">
        <v>285</v>
      </c>
    </row>
    <row r="12" spans="1:11" ht="12.75">
      <c r="A12" s="81">
        <v>1</v>
      </c>
      <c r="B12" s="81">
        <v>2</v>
      </c>
      <c r="C12" s="81">
        <v>3</v>
      </c>
      <c r="D12" s="81">
        <v>4</v>
      </c>
      <c r="E12" s="81">
        <v>5</v>
      </c>
      <c r="F12" s="81">
        <v>6</v>
      </c>
      <c r="G12" s="81">
        <v>7</v>
      </c>
      <c r="H12" s="81">
        <v>8</v>
      </c>
      <c r="I12" s="81" t="s">
        <v>24</v>
      </c>
      <c r="J12" s="81" t="s">
        <v>25</v>
      </c>
      <c r="K12" s="81" t="s">
        <v>26</v>
      </c>
    </row>
    <row r="13" spans="1:11" ht="15.75">
      <c r="A13" s="90" t="s">
        <v>27</v>
      </c>
      <c r="B13" s="91" t="s">
        <v>28</v>
      </c>
      <c r="C13" s="147">
        <f>SUM(C14:C18)</f>
        <v>75103</v>
      </c>
      <c r="D13" s="147">
        <f aca="true" t="shared" si="0" ref="D13:K13">SUM(D14:D18)</f>
        <v>20187</v>
      </c>
      <c r="E13" s="147">
        <f t="shared" si="0"/>
        <v>2209680</v>
      </c>
      <c r="F13" s="147">
        <f t="shared" si="0"/>
        <v>2072</v>
      </c>
      <c r="G13" s="147">
        <f t="shared" si="0"/>
        <v>341</v>
      </c>
      <c r="H13" s="147">
        <f t="shared" si="0"/>
        <v>43815.13215657312</v>
      </c>
      <c r="I13" s="147">
        <f t="shared" si="0"/>
        <v>77175</v>
      </c>
      <c r="J13" s="147">
        <f t="shared" si="0"/>
        <v>20528</v>
      </c>
      <c r="K13" s="147">
        <f t="shared" si="0"/>
        <v>2267675.512156573</v>
      </c>
    </row>
    <row r="14" spans="1:11" ht="15.75">
      <c r="A14" s="148">
        <v>1</v>
      </c>
      <c r="B14" s="149" t="s">
        <v>271</v>
      </c>
      <c r="C14" s="150">
        <v>15563</v>
      </c>
      <c r="D14" s="150">
        <v>3972</v>
      </c>
      <c r="E14" s="150">
        <v>475979</v>
      </c>
      <c r="F14" s="151">
        <v>360</v>
      </c>
      <c r="G14" s="150">
        <v>90</v>
      </c>
      <c r="H14" s="150">
        <v>10785.022156573117</v>
      </c>
      <c r="I14" s="151">
        <f>C14+F14</f>
        <v>15923</v>
      </c>
      <c r="J14" s="151">
        <f>D14+G14</f>
        <v>4062</v>
      </c>
      <c r="K14" s="151">
        <f>E14+H14</f>
        <v>486764.02215657313</v>
      </c>
    </row>
    <row r="15" spans="1:11" ht="15.75">
      <c r="A15" s="99">
        <f>A14+1</f>
        <v>2</v>
      </c>
      <c r="B15" s="100" t="s">
        <v>272</v>
      </c>
      <c r="C15" s="150">
        <v>14275</v>
      </c>
      <c r="D15" s="150">
        <v>3736</v>
      </c>
      <c r="E15" s="150">
        <v>464794</v>
      </c>
      <c r="F15" s="151">
        <v>80</v>
      </c>
      <c r="G15" s="150">
        <v>73</v>
      </c>
      <c r="H15" s="150" t="s">
        <v>273</v>
      </c>
      <c r="I15" s="151">
        <f aca="true" t="shared" si="1" ref="I15:K22">C15+F15</f>
        <v>14355</v>
      </c>
      <c r="J15" s="151">
        <f t="shared" si="1"/>
        <v>3809</v>
      </c>
      <c r="K15" s="151">
        <f t="shared" si="1"/>
        <v>477589.2</v>
      </c>
    </row>
    <row r="16" spans="1:11" ht="15.75">
      <c r="A16" s="99">
        <f>A15+1</f>
        <v>3</v>
      </c>
      <c r="B16" s="100" t="s">
        <v>274</v>
      </c>
      <c r="C16" s="151">
        <v>14911</v>
      </c>
      <c r="D16" s="151">
        <v>4066</v>
      </c>
      <c r="E16" s="151">
        <v>556627</v>
      </c>
      <c r="F16" s="151">
        <v>678</v>
      </c>
      <c r="G16" s="151">
        <v>97</v>
      </c>
      <c r="H16" s="151">
        <v>18611</v>
      </c>
      <c r="I16" s="151">
        <f t="shared" si="1"/>
        <v>15589</v>
      </c>
      <c r="J16" s="151">
        <f t="shared" si="1"/>
        <v>4163</v>
      </c>
      <c r="K16" s="151">
        <f t="shared" si="1"/>
        <v>575238</v>
      </c>
    </row>
    <row r="17" spans="1:11" ht="15.75">
      <c r="A17" s="99">
        <f>A16+1</f>
        <v>4</v>
      </c>
      <c r="B17" s="100" t="s">
        <v>275</v>
      </c>
      <c r="C17" s="150">
        <v>13960</v>
      </c>
      <c r="D17" s="150">
        <v>3820</v>
      </c>
      <c r="E17" s="150">
        <v>343800</v>
      </c>
      <c r="F17" s="151">
        <v>195</v>
      </c>
      <c r="G17" s="150">
        <v>11</v>
      </c>
      <c r="H17" s="150" t="s">
        <v>276</v>
      </c>
      <c r="I17" s="151">
        <f t="shared" si="1"/>
        <v>14155</v>
      </c>
      <c r="J17" s="151">
        <f t="shared" si="1"/>
        <v>3831</v>
      </c>
      <c r="K17" s="151">
        <f t="shared" si="1"/>
        <v>345185.18</v>
      </c>
    </row>
    <row r="18" spans="1:11" ht="15.75">
      <c r="A18" s="102">
        <f>A17+1</f>
        <v>5</v>
      </c>
      <c r="B18" s="152" t="s">
        <v>277</v>
      </c>
      <c r="C18" s="153">
        <v>16394</v>
      </c>
      <c r="D18" s="153">
        <v>4593</v>
      </c>
      <c r="E18" s="153">
        <v>368480</v>
      </c>
      <c r="F18" s="153">
        <v>759</v>
      </c>
      <c r="G18" s="153">
        <v>70</v>
      </c>
      <c r="H18" s="153">
        <v>14419.11</v>
      </c>
      <c r="I18" s="153">
        <f t="shared" si="1"/>
        <v>17153</v>
      </c>
      <c r="J18" s="153">
        <f t="shared" si="1"/>
        <v>4663</v>
      </c>
      <c r="K18" s="153">
        <f t="shared" si="1"/>
        <v>382899.11</v>
      </c>
    </row>
    <row r="19" spans="1:11" ht="15.75">
      <c r="A19" s="90" t="s">
        <v>31</v>
      </c>
      <c r="B19" s="91" t="s">
        <v>32</v>
      </c>
      <c r="C19" s="154">
        <f>SUM(C20:C22)</f>
        <v>29251</v>
      </c>
      <c r="D19" s="154">
        <f aca="true" t="shared" si="2" ref="D19:K19">SUM(D20:D22)</f>
        <v>6030</v>
      </c>
      <c r="E19" s="154">
        <f t="shared" si="2"/>
        <v>916432</v>
      </c>
      <c r="F19" s="154">
        <f t="shared" si="2"/>
        <v>353</v>
      </c>
      <c r="G19" s="154">
        <f t="shared" si="2"/>
        <v>492.75</v>
      </c>
      <c r="H19" s="154">
        <f t="shared" si="2"/>
        <v>301427.9573938992</v>
      </c>
      <c r="I19" s="154">
        <f t="shared" si="2"/>
        <v>29604</v>
      </c>
      <c r="J19" s="154">
        <f t="shared" si="2"/>
        <v>6522.75</v>
      </c>
      <c r="K19" s="154">
        <f t="shared" si="2"/>
        <v>1217859.957393899</v>
      </c>
    </row>
    <row r="20" spans="1:11" ht="15.75">
      <c r="A20" s="148">
        <v>1</v>
      </c>
      <c r="B20" s="155" t="s">
        <v>278</v>
      </c>
      <c r="C20" s="156">
        <v>15215</v>
      </c>
      <c r="D20" s="156">
        <v>3053</v>
      </c>
      <c r="E20" s="156">
        <v>392576</v>
      </c>
      <c r="F20" s="156">
        <v>147</v>
      </c>
      <c r="G20" s="156">
        <v>36.75</v>
      </c>
      <c r="H20" s="156">
        <v>4725.957393899204</v>
      </c>
      <c r="I20" s="156">
        <f t="shared" si="1"/>
        <v>15362</v>
      </c>
      <c r="J20" s="156">
        <f t="shared" si="1"/>
        <v>3089.75</v>
      </c>
      <c r="K20" s="156">
        <f t="shared" si="1"/>
        <v>397301.9573938992</v>
      </c>
    </row>
    <row r="21" spans="1:11" ht="15.75">
      <c r="A21" s="99">
        <v>2</v>
      </c>
      <c r="B21" s="157" t="s">
        <v>279</v>
      </c>
      <c r="C21" s="158">
        <v>9357</v>
      </c>
      <c r="D21" s="158">
        <v>1965</v>
      </c>
      <c r="E21" s="158">
        <v>210706</v>
      </c>
      <c r="F21" s="151">
        <v>135</v>
      </c>
      <c r="G21" s="158">
        <v>374</v>
      </c>
      <c r="H21" s="158">
        <v>37580</v>
      </c>
      <c r="I21" s="151">
        <f t="shared" si="1"/>
        <v>9492</v>
      </c>
      <c r="J21" s="151">
        <f t="shared" si="1"/>
        <v>2339</v>
      </c>
      <c r="K21" s="151">
        <f t="shared" si="1"/>
        <v>248286</v>
      </c>
    </row>
    <row r="22" spans="1:11" ht="15.75">
      <c r="A22" s="102">
        <v>3</v>
      </c>
      <c r="B22" s="159" t="s">
        <v>280</v>
      </c>
      <c r="C22" s="160">
        <v>4679</v>
      </c>
      <c r="D22" s="160">
        <v>1012</v>
      </c>
      <c r="E22" s="153">
        <v>313150</v>
      </c>
      <c r="F22" s="153">
        <v>71</v>
      </c>
      <c r="G22" s="153">
        <v>82</v>
      </c>
      <c r="H22" s="153">
        <v>259122</v>
      </c>
      <c r="I22" s="153">
        <f t="shared" si="1"/>
        <v>4750</v>
      </c>
      <c r="J22" s="153">
        <f t="shared" si="1"/>
        <v>1094</v>
      </c>
      <c r="K22" s="153">
        <f t="shared" si="1"/>
        <v>572272</v>
      </c>
    </row>
    <row r="23" spans="1:11" ht="15.75">
      <c r="A23" s="235"/>
      <c r="B23" s="236"/>
      <c r="C23" s="237"/>
      <c r="D23" s="237"/>
      <c r="E23" s="238"/>
      <c r="F23" s="238"/>
      <c r="G23" s="238"/>
      <c r="H23" s="238"/>
      <c r="I23" s="238"/>
      <c r="J23" s="238"/>
      <c r="K23" s="238"/>
    </row>
    <row r="24" spans="1:11" ht="15.75">
      <c r="A24" s="235"/>
      <c r="B24" s="236"/>
      <c r="C24" s="237"/>
      <c r="D24" s="237"/>
      <c r="E24" s="238"/>
      <c r="F24" s="238"/>
      <c r="G24" s="238"/>
      <c r="H24" s="238"/>
      <c r="I24" s="238"/>
      <c r="J24" s="238"/>
      <c r="K24" s="238"/>
    </row>
    <row r="25" spans="7:8" ht="15.75">
      <c r="G25" s="305" t="s">
        <v>292</v>
      </c>
      <c r="H25" s="306"/>
    </row>
    <row r="27" spans="6:10" ht="15.75">
      <c r="F27" s="291"/>
      <c r="G27" s="291" t="s">
        <v>18</v>
      </c>
      <c r="H27" s="292" t="s">
        <v>20</v>
      </c>
      <c r="I27" s="291"/>
      <c r="J27" s="137"/>
    </row>
    <row r="28" spans="6:10" ht="15.75">
      <c r="F28" s="291" t="s">
        <v>286</v>
      </c>
      <c r="G28" s="293">
        <f>'H Đình Lập'!G15+'H Lộc Bình'!G13+'H Hữu Lũng'!G12+'H Bình Gia'!G11+'H Cao Lộc'!G7+'H Bắc Sơn'!I14+'H Tràng Định'!G13+'H Văn Quan'!G10+'H Văn Lãng'!G12+'H Chi Lăng'!G12+'TP Lạng Sơn'!G13</f>
        <v>1200</v>
      </c>
      <c r="H28" s="293">
        <f>'H Đình Lập'!H15+'H Lộc Bình'!H13+'H Hữu Lũng'!H12:I12+'H Bình Gia'!H11+'H Cao Lộc'!H7+'H Bắc Sơn'!K14+'H Tràng Định'!H13+'H Văn Quan'!H10+'H Văn Lãng'!H12+'H Chi Lăng'!H12+'TP Lạng Sơn'!H13</f>
        <v>98870.64215657313</v>
      </c>
      <c r="I28" s="291"/>
      <c r="J28" s="137"/>
    </row>
    <row r="29" spans="6:10" ht="15.75">
      <c r="F29" s="291"/>
      <c r="G29" s="291"/>
      <c r="H29" s="291"/>
      <c r="I29" s="291"/>
      <c r="J29" s="137"/>
    </row>
    <row r="30" spans="6:10" ht="15.75">
      <c r="F30" s="291" t="s">
        <v>291</v>
      </c>
      <c r="G30" s="293">
        <f>'H Đình Lập'!G18+'H Lộc Bình'!G16+'H Hữu Lũng'!G14+'H Bình Gia'!G13+'H Cao Lộc'!G8+'H Bắc Sơn'!I17+'H Tràng Định'!G15+'H Văn Quan'!G12+'H Văn Lãng'!G14+'H Chi Lăng'!G19+'TP Lạng Sơn'!G19</f>
        <v>2120.75</v>
      </c>
      <c r="H30" s="293">
        <f>'H Đình Lập'!H18+'H Lộc Bình'!H16+'H Hữu Lũng'!H14:I14+'H Bình Gia'!H13+'H Cao Lộc'!H8+'H Bắc Sơn'!K17+'H Tràng Định'!H15+'H Văn Quan'!H12+'H Văn Lãng'!H14+'H Chi Lăng'!H19+'TP Lạng Sơn'!H19</f>
        <v>454172.1073938992</v>
      </c>
      <c r="I30" s="291"/>
      <c r="J30" s="137"/>
    </row>
    <row r="31" spans="6:10" ht="15.75">
      <c r="F31" s="291"/>
      <c r="G31" s="291"/>
      <c r="H31" s="291"/>
      <c r="I31" s="291"/>
      <c r="J31" s="137"/>
    </row>
    <row r="32" spans="6:10" ht="15.75">
      <c r="F32" s="291"/>
      <c r="G32" s="291"/>
      <c r="H32" s="291"/>
      <c r="I32" s="291"/>
      <c r="J32" s="137"/>
    </row>
    <row r="33" spans="6:10" ht="12.75">
      <c r="F33" s="137"/>
      <c r="G33" s="137"/>
      <c r="H33" s="137"/>
      <c r="I33" s="137"/>
      <c r="J33" s="137"/>
    </row>
    <row r="34" spans="6:10" ht="12.75">
      <c r="F34" s="137"/>
      <c r="G34" s="137"/>
      <c r="H34" s="137"/>
      <c r="I34" s="137"/>
      <c r="J34" s="137"/>
    </row>
  </sheetData>
  <sheetProtection/>
  <mergeCells count="15">
    <mergeCell ref="F8:H9"/>
    <mergeCell ref="I8:K8"/>
    <mergeCell ref="C9:E9"/>
    <mergeCell ref="I9:K9"/>
    <mergeCell ref="G25:H25"/>
    <mergeCell ref="C10:C11"/>
    <mergeCell ref="F10:F11"/>
    <mergeCell ref="G10:G11"/>
    <mergeCell ref="I10:I11"/>
    <mergeCell ref="A1:K1"/>
    <mergeCell ref="A2:K2"/>
    <mergeCell ref="A3:K3"/>
    <mergeCell ref="A8:A11"/>
    <mergeCell ref="B8:B11"/>
    <mergeCell ref="C8:E8"/>
  </mergeCells>
  <printOptions/>
  <pageMargins left="0.2" right="0.2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4">
      <selection activeCell="F31" sqref="F30:F31"/>
    </sheetView>
  </sheetViews>
  <sheetFormatPr defaultColWidth="9.140625" defaultRowHeight="12.75"/>
  <cols>
    <col min="1" max="1" width="5.7109375" style="0" customWidth="1"/>
    <col min="2" max="2" width="21.140625" style="0" customWidth="1"/>
    <col min="3" max="11" width="14.00390625" style="0" customWidth="1"/>
  </cols>
  <sheetData>
    <row r="1" spans="1:11" ht="18.75">
      <c r="A1" s="163" t="s">
        <v>34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8.75">
      <c r="A2" s="163" t="s">
        <v>35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8.75">
      <c r="A3" s="164" t="s">
        <v>36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8.75">
      <c r="A4" s="165" t="s">
        <v>37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18.75" customHeight="1">
      <c r="A5" s="166" t="s">
        <v>38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ht="1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8.75" customHeight="1">
      <c r="A7" s="4" t="s">
        <v>39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ht="15.75">
      <c r="A8" s="2" t="s">
        <v>40</v>
      </c>
    </row>
    <row r="10" spans="1:11" ht="15.75" customHeight="1">
      <c r="A10" s="162" t="s">
        <v>0</v>
      </c>
      <c r="B10" s="162" t="s">
        <v>11</v>
      </c>
      <c r="C10" s="162" t="s">
        <v>12</v>
      </c>
      <c r="D10" s="162"/>
      <c r="E10" s="162"/>
      <c r="F10" s="162" t="s">
        <v>14</v>
      </c>
      <c r="G10" s="162"/>
      <c r="H10" s="162"/>
      <c r="I10" s="162" t="s">
        <v>15</v>
      </c>
      <c r="J10" s="162"/>
      <c r="K10" s="162"/>
    </row>
    <row r="11" spans="1:11" ht="47.25" customHeight="1">
      <c r="A11" s="162"/>
      <c r="B11" s="162"/>
      <c r="C11" s="161" t="s">
        <v>13</v>
      </c>
      <c r="D11" s="161"/>
      <c r="E11" s="161"/>
      <c r="F11" s="162"/>
      <c r="G11" s="162"/>
      <c r="H11" s="162"/>
      <c r="I11" s="161" t="s">
        <v>16</v>
      </c>
      <c r="J11" s="161"/>
      <c r="K11" s="161"/>
    </row>
    <row r="12" spans="1:11" ht="15.75">
      <c r="A12" s="162"/>
      <c r="B12" s="162"/>
      <c r="C12" s="162" t="s">
        <v>17</v>
      </c>
      <c r="D12" s="5" t="s">
        <v>18</v>
      </c>
      <c r="E12" s="5" t="s">
        <v>20</v>
      </c>
      <c r="F12" s="162" t="s">
        <v>17</v>
      </c>
      <c r="G12" s="162" t="s">
        <v>22</v>
      </c>
      <c r="H12" s="5" t="s">
        <v>20</v>
      </c>
      <c r="I12" s="162" t="s">
        <v>17</v>
      </c>
      <c r="J12" s="162" t="s">
        <v>23</v>
      </c>
      <c r="K12" s="5" t="s">
        <v>20</v>
      </c>
    </row>
    <row r="13" spans="1:11" ht="18.75">
      <c r="A13" s="162"/>
      <c r="B13" s="162"/>
      <c r="C13" s="162"/>
      <c r="D13" s="5" t="s">
        <v>19</v>
      </c>
      <c r="E13" s="5" t="s">
        <v>21</v>
      </c>
      <c r="F13" s="162"/>
      <c r="G13" s="162"/>
      <c r="H13" s="5" t="s">
        <v>21</v>
      </c>
      <c r="I13" s="162"/>
      <c r="J13" s="162"/>
      <c r="K13" s="5" t="s">
        <v>21</v>
      </c>
    </row>
    <row r="14" spans="1:11" ht="15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 t="s">
        <v>24</v>
      </c>
      <c r="J14" s="6" t="s">
        <v>25</v>
      </c>
      <c r="K14" s="6" t="s">
        <v>26</v>
      </c>
    </row>
    <row r="15" spans="1:11" ht="15.75">
      <c r="A15" s="5" t="s">
        <v>27</v>
      </c>
      <c r="B15" s="7" t="s">
        <v>28</v>
      </c>
      <c r="C15" s="8">
        <f>C16+C17</f>
        <v>6388</v>
      </c>
      <c r="D15" s="8">
        <f aca="true" t="shared" si="0" ref="D15:K15">D16+D17</f>
        <v>1654</v>
      </c>
      <c r="E15" s="8">
        <f t="shared" si="0"/>
        <v>117373</v>
      </c>
      <c r="F15" s="8">
        <f t="shared" si="0"/>
        <v>112</v>
      </c>
      <c r="G15" s="8">
        <f t="shared" si="0"/>
        <v>41</v>
      </c>
      <c r="H15" s="8">
        <f t="shared" si="0"/>
        <v>7774.16</v>
      </c>
      <c r="I15" s="8">
        <f t="shared" si="0"/>
        <v>6500</v>
      </c>
      <c r="J15" s="8">
        <f t="shared" si="0"/>
        <v>1695</v>
      </c>
      <c r="K15" s="8">
        <f t="shared" si="0"/>
        <v>125147.16</v>
      </c>
    </row>
    <row r="16" spans="1:13" ht="15.75">
      <c r="A16" s="6">
        <v>1</v>
      </c>
      <c r="B16" s="9" t="s">
        <v>29</v>
      </c>
      <c r="C16" s="10">
        <v>4778</v>
      </c>
      <c r="D16" s="10">
        <v>1194</v>
      </c>
      <c r="E16" s="10">
        <v>88393</v>
      </c>
      <c r="F16" s="15" t="s">
        <v>41</v>
      </c>
      <c r="G16" s="17">
        <v>32</v>
      </c>
      <c r="H16" s="125">
        <v>6155.64</v>
      </c>
      <c r="I16" s="10">
        <f>F16+C16</f>
        <v>4719</v>
      </c>
      <c r="J16" s="10">
        <f>D16+G16</f>
        <v>1226</v>
      </c>
      <c r="K16" s="10">
        <f>H16+E16</f>
        <v>94548.64</v>
      </c>
      <c r="M16" s="1"/>
    </row>
    <row r="17" spans="1:13" ht="31.5">
      <c r="A17" s="6">
        <v>2</v>
      </c>
      <c r="B17" s="9" t="s">
        <v>30</v>
      </c>
      <c r="C17" s="10">
        <v>1610</v>
      </c>
      <c r="D17" s="6">
        <v>460</v>
      </c>
      <c r="E17" s="10">
        <v>28980</v>
      </c>
      <c r="F17" s="6">
        <v>171</v>
      </c>
      <c r="G17" s="17">
        <v>9</v>
      </c>
      <c r="H17" s="125">
        <v>1618.52</v>
      </c>
      <c r="I17" s="10">
        <f aca="true" t="shared" si="1" ref="I17:I28">F17+C17</f>
        <v>1781</v>
      </c>
      <c r="J17" s="10">
        <f>D17+G17</f>
        <v>469</v>
      </c>
      <c r="K17" s="10">
        <f aca="true" t="shared" si="2" ref="K17:K28">H17+E17</f>
        <v>30598.52</v>
      </c>
      <c r="M17" s="1"/>
    </row>
    <row r="18" spans="1:13" ht="21" customHeight="1">
      <c r="A18" s="14" t="s">
        <v>31</v>
      </c>
      <c r="B18" s="12" t="s">
        <v>32</v>
      </c>
      <c r="C18" s="13">
        <f>SUM(C19:C28)</f>
        <v>22468</v>
      </c>
      <c r="D18" s="13">
        <f aca="true" t="shared" si="3" ref="D18:K18">SUM(D19:D28)</f>
        <v>5570</v>
      </c>
      <c r="E18" s="13">
        <f t="shared" si="3"/>
        <v>256800</v>
      </c>
      <c r="F18" s="13">
        <f t="shared" si="3"/>
        <v>438</v>
      </c>
      <c r="G18" s="13">
        <f t="shared" si="3"/>
        <v>57</v>
      </c>
      <c r="H18" s="13">
        <f t="shared" si="3"/>
        <v>4935.8</v>
      </c>
      <c r="I18" s="13">
        <f t="shared" si="3"/>
        <v>22754</v>
      </c>
      <c r="J18" s="13">
        <f t="shared" si="3"/>
        <v>5627</v>
      </c>
      <c r="K18" s="13">
        <f t="shared" si="3"/>
        <v>261735.8</v>
      </c>
      <c r="M18" s="1"/>
    </row>
    <row r="19" spans="1:13" ht="15.75">
      <c r="A19" s="6">
        <v>1</v>
      </c>
      <c r="B19" s="9" t="s">
        <v>1</v>
      </c>
      <c r="C19" s="10">
        <v>3986</v>
      </c>
      <c r="D19" s="10">
        <v>1039</v>
      </c>
      <c r="E19" s="10">
        <v>47832</v>
      </c>
      <c r="F19" s="15" t="s">
        <v>42</v>
      </c>
      <c r="G19" s="17">
        <v>9</v>
      </c>
      <c r="H19" s="125">
        <v>1195.8</v>
      </c>
      <c r="I19" s="10">
        <f t="shared" si="1"/>
        <v>3960</v>
      </c>
      <c r="J19" s="10">
        <f aca="true" t="shared" si="4" ref="J19:J28">D19+G19</f>
        <v>1048</v>
      </c>
      <c r="K19" s="10">
        <f t="shared" si="2"/>
        <v>49027.8</v>
      </c>
      <c r="M19" s="1"/>
    </row>
    <row r="20" spans="1:13" ht="15.75">
      <c r="A20" s="6">
        <v>2</v>
      </c>
      <c r="B20" s="9" t="s">
        <v>2</v>
      </c>
      <c r="C20" s="10">
        <v>1454</v>
      </c>
      <c r="D20" s="6">
        <v>386</v>
      </c>
      <c r="E20" s="10">
        <v>4632</v>
      </c>
      <c r="F20" s="16" t="s">
        <v>43</v>
      </c>
      <c r="G20" s="17">
        <v>4</v>
      </c>
      <c r="H20" s="125">
        <v>280</v>
      </c>
      <c r="I20" s="10">
        <f t="shared" si="1"/>
        <v>1430</v>
      </c>
      <c r="J20" s="10">
        <f t="shared" si="4"/>
        <v>390</v>
      </c>
      <c r="K20" s="10">
        <f t="shared" si="2"/>
        <v>4912</v>
      </c>
      <c r="M20" s="1"/>
    </row>
    <row r="21" spans="1:13" ht="15.75">
      <c r="A21" s="6">
        <v>3</v>
      </c>
      <c r="B21" s="9" t="s">
        <v>3</v>
      </c>
      <c r="C21" s="10">
        <v>1627</v>
      </c>
      <c r="D21" s="6">
        <v>400</v>
      </c>
      <c r="E21" s="10">
        <v>19524</v>
      </c>
      <c r="F21" s="11">
        <v>21</v>
      </c>
      <c r="G21" s="17">
        <v>3</v>
      </c>
      <c r="H21" s="125">
        <v>320</v>
      </c>
      <c r="I21" s="10">
        <f t="shared" si="1"/>
        <v>1648</v>
      </c>
      <c r="J21" s="10">
        <f t="shared" si="4"/>
        <v>403</v>
      </c>
      <c r="K21" s="10">
        <f t="shared" si="2"/>
        <v>19844</v>
      </c>
      <c r="M21" s="1"/>
    </row>
    <row r="22" spans="1:13" ht="15.75">
      <c r="A22" s="6">
        <v>4</v>
      </c>
      <c r="B22" s="9" t="s">
        <v>4</v>
      </c>
      <c r="C22" s="10">
        <v>1521</v>
      </c>
      <c r="D22" s="6">
        <v>351</v>
      </c>
      <c r="E22" s="10">
        <v>18252</v>
      </c>
      <c r="F22" s="11">
        <v>24</v>
      </c>
      <c r="G22" s="17">
        <v>3</v>
      </c>
      <c r="H22" s="125">
        <v>360</v>
      </c>
      <c r="I22" s="10">
        <f t="shared" si="1"/>
        <v>1545</v>
      </c>
      <c r="J22" s="10">
        <f t="shared" si="4"/>
        <v>354</v>
      </c>
      <c r="K22" s="10">
        <f t="shared" si="2"/>
        <v>18612</v>
      </c>
      <c r="M22" s="1"/>
    </row>
    <row r="23" spans="1:13" ht="15.75">
      <c r="A23" s="6">
        <v>5</v>
      </c>
      <c r="B23" s="9" t="s">
        <v>5</v>
      </c>
      <c r="C23" s="6">
        <v>454</v>
      </c>
      <c r="D23" s="6">
        <v>121</v>
      </c>
      <c r="E23" s="10">
        <v>5448</v>
      </c>
      <c r="F23" s="11">
        <v>34</v>
      </c>
      <c r="G23" s="17">
        <v>0</v>
      </c>
      <c r="H23" s="125">
        <v>0</v>
      </c>
      <c r="I23" s="10">
        <f t="shared" si="1"/>
        <v>488</v>
      </c>
      <c r="J23" s="10">
        <f t="shared" si="4"/>
        <v>121</v>
      </c>
      <c r="K23" s="10">
        <f t="shared" si="2"/>
        <v>5448</v>
      </c>
      <c r="M23" s="1"/>
    </row>
    <row r="24" spans="1:13" ht="15.75">
      <c r="A24" s="6">
        <v>6</v>
      </c>
      <c r="B24" s="9" t="s">
        <v>6</v>
      </c>
      <c r="C24" s="10">
        <v>2168</v>
      </c>
      <c r="D24" s="6">
        <v>544</v>
      </c>
      <c r="E24" s="10">
        <v>26016</v>
      </c>
      <c r="F24" s="11">
        <v>10</v>
      </c>
      <c r="G24" s="17">
        <v>18</v>
      </c>
      <c r="H24" s="125">
        <v>1020</v>
      </c>
      <c r="I24" s="10">
        <f t="shared" si="1"/>
        <v>2178</v>
      </c>
      <c r="J24" s="10">
        <f t="shared" si="4"/>
        <v>562</v>
      </c>
      <c r="K24" s="10">
        <f t="shared" si="2"/>
        <v>27036</v>
      </c>
      <c r="M24" s="1"/>
    </row>
    <row r="25" spans="1:13" ht="15.75">
      <c r="A25" s="6">
        <v>7</v>
      </c>
      <c r="B25" s="9" t="s">
        <v>7</v>
      </c>
      <c r="C25" s="10">
        <v>3538</v>
      </c>
      <c r="D25" s="6">
        <v>944</v>
      </c>
      <c r="E25" s="10">
        <v>42456</v>
      </c>
      <c r="F25" s="11">
        <v>232</v>
      </c>
      <c r="G25" s="17">
        <v>10</v>
      </c>
      <c r="H25" s="125">
        <v>920</v>
      </c>
      <c r="I25" s="10">
        <f t="shared" si="1"/>
        <v>3770</v>
      </c>
      <c r="J25" s="10">
        <f t="shared" si="4"/>
        <v>954</v>
      </c>
      <c r="K25" s="10">
        <f t="shared" si="2"/>
        <v>43376</v>
      </c>
      <c r="M25" s="1"/>
    </row>
    <row r="26" spans="1:13" ht="15.75">
      <c r="A26" s="6">
        <v>8</v>
      </c>
      <c r="B26" s="9" t="s">
        <v>8</v>
      </c>
      <c r="C26" s="10">
        <v>2553</v>
      </c>
      <c r="D26" s="6">
        <v>556</v>
      </c>
      <c r="E26" s="10">
        <v>30636</v>
      </c>
      <c r="F26" s="16">
        <v>116</v>
      </c>
      <c r="G26" s="17">
        <v>3</v>
      </c>
      <c r="H26" s="125">
        <v>280</v>
      </c>
      <c r="I26" s="10">
        <f t="shared" si="1"/>
        <v>2669</v>
      </c>
      <c r="J26" s="10">
        <f t="shared" si="4"/>
        <v>559</v>
      </c>
      <c r="K26" s="10">
        <f t="shared" si="2"/>
        <v>30916</v>
      </c>
      <c r="M26" s="1"/>
    </row>
    <row r="27" spans="1:13" ht="15.75">
      <c r="A27" s="6">
        <v>9</v>
      </c>
      <c r="B27" s="9" t="s">
        <v>9</v>
      </c>
      <c r="C27" s="10">
        <v>3687</v>
      </c>
      <c r="D27" s="6">
        <v>893</v>
      </c>
      <c r="E27" s="10">
        <v>44244</v>
      </c>
      <c r="F27" s="16" t="s">
        <v>44</v>
      </c>
      <c r="G27" s="17">
        <v>3</v>
      </c>
      <c r="H27" s="125">
        <v>240</v>
      </c>
      <c r="I27" s="10">
        <f t="shared" si="1"/>
        <v>3585</v>
      </c>
      <c r="J27" s="10">
        <f t="shared" si="4"/>
        <v>896</v>
      </c>
      <c r="K27" s="10">
        <f t="shared" si="2"/>
        <v>44484</v>
      </c>
      <c r="M27" s="1"/>
    </row>
    <row r="28" spans="1:16" ht="15.75">
      <c r="A28" s="6">
        <v>10</v>
      </c>
      <c r="B28" s="9" t="s">
        <v>10</v>
      </c>
      <c r="C28" s="10">
        <v>1480</v>
      </c>
      <c r="D28" s="6">
        <v>336</v>
      </c>
      <c r="E28" s="10">
        <v>17760</v>
      </c>
      <c r="F28" s="11">
        <v>1</v>
      </c>
      <c r="G28" s="17">
        <v>4</v>
      </c>
      <c r="H28" s="125">
        <v>320</v>
      </c>
      <c r="I28" s="10">
        <f t="shared" si="1"/>
        <v>1481</v>
      </c>
      <c r="J28" s="10">
        <f t="shared" si="4"/>
        <v>340</v>
      </c>
      <c r="K28" s="10">
        <f t="shared" si="2"/>
        <v>18080</v>
      </c>
      <c r="M28" s="1"/>
      <c r="O28" s="135"/>
      <c r="P28" s="135"/>
    </row>
    <row r="29" spans="1:13" ht="15.75">
      <c r="A29" s="5"/>
      <c r="B29" s="7" t="s">
        <v>33</v>
      </c>
      <c r="C29" s="8">
        <f>C15+C18</f>
        <v>28856</v>
      </c>
      <c r="D29" s="8">
        <f aca="true" t="shared" si="5" ref="D29:K29">D15+D18</f>
        <v>7224</v>
      </c>
      <c r="E29" s="8">
        <f t="shared" si="5"/>
        <v>374173</v>
      </c>
      <c r="F29" s="8">
        <f t="shared" si="5"/>
        <v>550</v>
      </c>
      <c r="G29" s="8">
        <f t="shared" si="5"/>
        <v>98</v>
      </c>
      <c r="H29" s="8">
        <f t="shared" si="5"/>
        <v>12709.96</v>
      </c>
      <c r="I29" s="8">
        <f t="shared" si="5"/>
        <v>29254</v>
      </c>
      <c r="J29" s="8">
        <f t="shared" si="5"/>
        <v>7322</v>
      </c>
      <c r="K29" s="8">
        <f t="shared" si="5"/>
        <v>386882.95999999996</v>
      </c>
      <c r="M29" s="1"/>
    </row>
  </sheetData>
  <sheetProtection/>
  <mergeCells count="17">
    <mergeCell ref="A1:K1"/>
    <mergeCell ref="A2:K2"/>
    <mergeCell ref="A3:K3"/>
    <mergeCell ref="A4:K4"/>
    <mergeCell ref="A5:K5"/>
    <mergeCell ref="I12:I13"/>
    <mergeCell ref="J12:J13"/>
    <mergeCell ref="A10:A13"/>
    <mergeCell ref="B10:B13"/>
    <mergeCell ref="C10:E10"/>
    <mergeCell ref="C11:E11"/>
    <mergeCell ref="F10:H11"/>
    <mergeCell ref="I10:K10"/>
    <mergeCell ref="I11:K11"/>
    <mergeCell ref="C12:C13"/>
    <mergeCell ref="F12:F13"/>
    <mergeCell ref="G12:G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I9" sqref="I9:K9"/>
    </sheetView>
  </sheetViews>
  <sheetFormatPr defaultColWidth="9.140625" defaultRowHeight="12.75"/>
  <cols>
    <col min="2" max="2" width="23.421875" style="0" customWidth="1"/>
    <col min="3" max="3" width="12.421875" style="0" customWidth="1"/>
    <col min="4" max="4" width="11.421875" style="0" customWidth="1"/>
    <col min="5" max="5" width="12.8515625" style="0" customWidth="1"/>
    <col min="6" max="6" width="11.140625" style="0" customWidth="1"/>
    <col min="7" max="8" width="11.421875" style="0" customWidth="1"/>
    <col min="9" max="9" width="12.8515625" style="0" customWidth="1"/>
    <col min="10" max="10" width="12.140625" style="0" customWidth="1"/>
    <col min="11" max="11" width="13.140625" style="0" customWidth="1"/>
  </cols>
  <sheetData>
    <row r="1" spans="1:11" ht="15.75">
      <c r="A1" s="169" t="s">
        <v>34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>
      <c r="A2" s="170" t="s">
        <v>45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5.75">
      <c r="A3" s="171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5.7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.75">
      <c r="A5" s="52"/>
      <c r="B5" s="53" t="s">
        <v>79</v>
      </c>
      <c r="C5" s="53"/>
      <c r="D5" s="53"/>
      <c r="E5" s="53"/>
      <c r="F5" s="53"/>
      <c r="G5" s="53"/>
      <c r="H5" s="53"/>
      <c r="I5" s="53"/>
      <c r="J5" s="53"/>
      <c r="K5" s="53"/>
    </row>
    <row r="6" spans="1:11" ht="15.75">
      <c r="A6" s="52"/>
      <c r="B6" s="54" t="s">
        <v>80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5.75">
      <c r="A7" s="52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4.25">
      <c r="A8" s="167" t="s">
        <v>0</v>
      </c>
      <c r="B8" s="167" t="s">
        <v>11</v>
      </c>
      <c r="C8" s="167" t="s">
        <v>12</v>
      </c>
      <c r="D8" s="167"/>
      <c r="E8" s="167"/>
      <c r="F8" s="167" t="s">
        <v>81</v>
      </c>
      <c r="G8" s="167"/>
      <c r="H8" s="167"/>
      <c r="I8" s="167" t="s">
        <v>15</v>
      </c>
      <c r="J8" s="167"/>
      <c r="K8" s="167"/>
    </row>
    <row r="9" spans="1:11" ht="15">
      <c r="A9" s="167"/>
      <c r="B9" s="167"/>
      <c r="C9" s="168" t="s">
        <v>13</v>
      </c>
      <c r="D9" s="168"/>
      <c r="E9" s="168"/>
      <c r="F9" s="167"/>
      <c r="G9" s="167"/>
      <c r="H9" s="167"/>
      <c r="I9" s="168" t="s">
        <v>16</v>
      </c>
      <c r="J9" s="168"/>
      <c r="K9" s="168"/>
    </row>
    <row r="10" spans="1:11" ht="14.25">
      <c r="A10" s="167"/>
      <c r="B10" s="167"/>
      <c r="C10" s="167" t="s">
        <v>17</v>
      </c>
      <c r="D10" s="20" t="s">
        <v>18</v>
      </c>
      <c r="E10" s="20" t="s">
        <v>20</v>
      </c>
      <c r="F10" s="167" t="s">
        <v>17</v>
      </c>
      <c r="G10" s="167" t="s">
        <v>22</v>
      </c>
      <c r="H10" s="20" t="s">
        <v>20</v>
      </c>
      <c r="I10" s="167" t="s">
        <v>17</v>
      </c>
      <c r="J10" s="167" t="s">
        <v>47</v>
      </c>
      <c r="K10" s="20" t="s">
        <v>20</v>
      </c>
    </row>
    <row r="11" spans="1:11" ht="16.5">
      <c r="A11" s="167"/>
      <c r="B11" s="167"/>
      <c r="C11" s="167"/>
      <c r="D11" s="20" t="s">
        <v>19</v>
      </c>
      <c r="E11" s="20" t="s">
        <v>48</v>
      </c>
      <c r="F11" s="167"/>
      <c r="G11" s="167"/>
      <c r="H11" s="20" t="s">
        <v>48</v>
      </c>
      <c r="I11" s="167"/>
      <c r="J11" s="167"/>
      <c r="K11" s="20" t="s">
        <v>48</v>
      </c>
    </row>
    <row r="12" spans="1:11" ht="15">
      <c r="A12" s="21" t="s">
        <v>49</v>
      </c>
      <c r="B12" s="21" t="s">
        <v>50</v>
      </c>
      <c r="C12" s="22" t="s">
        <v>51</v>
      </c>
      <c r="D12" s="22" t="s">
        <v>52</v>
      </c>
      <c r="E12" s="22" t="s">
        <v>53</v>
      </c>
      <c r="F12" s="22" t="s">
        <v>54</v>
      </c>
      <c r="G12" s="22" t="s">
        <v>55</v>
      </c>
      <c r="H12" s="22" t="s">
        <v>56</v>
      </c>
      <c r="I12" s="23" t="s">
        <v>24</v>
      </c>
      <c r="J12" s="23" t="s">
        <v>25</v>
      </c>
      <c r="K12" s="23" t="s">
        <v>26</v>
      </c>
    </row>
    <row r="13" spans="1:11" ht="24.75" customHeight="1">
      <c r="A13" s="24" t="s">
        <v>27</v>
      </c>
      <c r="B13" s="25" t="s">
        <v>57</v>
      </c>
      <c r="C13" s="26">
        <f aca="true" t="shared" si="0" ref="C13:K13">C14+C15</f>
        <v>19596</v>
      </c>
      <c r="D13" s="26">
        <f t="shared" si="0"/>
        <v>5736</v>
      </c>
      <c r="E13" s="26">
        <f t="shared" si="0"/>
        <v>332100</v>
      </c>
      <c r="F13" s="26">
        <f t="shared" si="0"/>
        <v>30</v>
      </c>
      <c r="G13" s="26">
        <f t="shared" si="0"/>
        <v>16</v>
      </c>
      <c r="H13" s="26">
        <f t="shared" si="0"/>
        <v>1280</v>
      </c>
      <c r="I13" s="27">
        <f t="shared" si="0"/>
        <v>19626</v>
      </c>
      <c r="J13" s="27">
        <f t="shared" si="0"/>
        <v>5752</v>
      </c>
      <c r="K13" s="27">
        <f t="shared" si="0"/>
        <v>333380</v>
      </c>
    </row>
    <row r="14" spans="1:11" ht="15">
      <c r="A14" s="28">
        <v>1</v>
      </c>
      <c r="B14" s="29" t="s">
        <v>58</v>
      </c>
      <c r="C14" s="30">
        <v>10862</v>
      </c>
      <c r="D14" s="30">
        <v>2350</v>
      </c>
      <c r="E14" s="30">
        <v>164000</v>
      </c>
      <c r="F14" s="30">
        <v>18</v>
      </c>
      <c r="G14" s="30">
        <v>12</v>
      </c>
      <c r="H14" s="30">
        <v>960</v>
      </c>
      <c r="I14" s="31">
        <f aca="true" t="shared" si="1" ref="I14:K15">C14+F14</f>
        <v>10880</v>
      </c>
      <c r="J14" s="32">
        <f t="shared" si="1"/>
        <v>2362</v>
      </c>
      <c r="K14" s="32">
        <f t="shared" si="1"/>
        <v>164960</v>
      </c>
    </row>
    <row r="15" spans="1:11" ht="15">
      <c r="A15" s="33">
        <v>2</v>
      </c>
      <c r="B15" s="34" t="s">
        <v>59</v>
      </c>
      <c r="C15" s="30">
        <v>8734</v>
      </c>
      <c r="D15" s="30">
        <v>3386</v>
      </c>
      <c r="E15" s="30">
        <v>168100</v>
      </c>
      <c r="F15" s="35">
        <v>12</v>
      </c>
      <c r="G15" s="35">
        <v>4</v>
      </c>
      <c r="H15" s="30">
        <v>320</v>
      </c>
      <c r="I15" s="32">
        <f t="shared" si="1"/>
        <v>8746</v>
      </c>
      <c r="J15" s="32">
        <f>D15+G15</f>
        <v>3390</v>
      </c>
      <c r="K15" s="32">
        <f>E15+H15</f>
        <v>168420</v>
      </c>
    </row>
    <row r="16" spans="1:11" ht="27" customHeight="1">
      <c r="A16" s="36" t="s">
        <v>27</v>
      </c>
      <c r="B16" s="37" t="s">
        <v>32</v>
      </c>
      <c r="C16" s="38">
        <f aca="true" t="shared" si="2" ref="C16:K16">SUM(C17:C35)</f>
        <v>68859</v>
      </c>
      <c r="D16" s="38">
        <f t="shared" si="2"/>
        <v>15872</v>
      </c>
      <c r="E16" s="38">
        <f t="shared" si="2"/>
        <v>1142045</v>
      </c>
      <c r="F16" s="38">
        <f t="shared" si="2"/>
        <v>268</v>
      </c>
      <c r="G16" s="38">
        <f t="shared" si="2"/>
        <v>75</v>
      </c>
      <c r="H16" s="38">
        <f t="shared" si="2"/>
        <v>4476</v>
      </c>
      <c r="I16" s="38">
        <f t="shared" si="2"/>
        <v>69127</v>
      </c>
      <c r="J16" s="38">
        <f t="shared" si="2"/>
        <v>15947</v>
      </c>
      <c r="K16" s="38">
        <f t="shared" si="2"/>
        <v>1146521</v>
      </c>
    </row>
    <row r="17" spans="1:11" ht="15">
      <c r="A17" s="33">
        <v>1</v>
      </c>
      <c r="B17" s="39" t="s">
        <v>60</v>
      </c>
      <c r="C17" s="40">
        <v>3732</v>
      </c>
      <c r="D17" s="41">
        <v>867</v>
      </c>
      <c r="E17" s="42">
        <v>63271</v>
      </c>
      <c r="F17" s="30">
        <v>7</v>
      </c>
      <c r="G17" s="35">
        <v>1</v>
      </c>
      <c r="H17" s="30">
        <v>100</v>
      </c>
      <c r="I17" s="30">
        <f aca="true" t="shared" si="3" ref="I17:K32">C17+F17</f>
        <v>3739</v>
      </c>
      <c r="J17" s="43">
        <f t="shared" si="3"/>
        <v>868</v>
      </c>
      <c r="K17" s="30">
        <f t="shared" si="3"/>
        <v>63371</v>
      </c>
    </row>
    <row r="18" spans="1:11" ht="15">
      <c r="A18" s="28">
        <v>2</v>
      </c>
      <c r="B18" s="39" t="s">
        <v>61</v>
      </c>
      <c r="C18" s="44">
        <v>6642</v>
      </c>
      <c r="D18" s="45">
        <v>1632</v>
      </c>
      <c r="E18" s="45">
        <v>114240</v>
      </c>
      <c r="F18" s="41">
        <v>31</v>
      </c>
      <c r="G18" s="41">
        <v>5</v>
      </c>
      <c r="H18" s="18">
        <v>425</v>
      </c>
      <c r="I18" s="41">
        <f t="shared" si="3"/>
        <v>6673</v>
      </c>
      <c r="J18" s="41">
        <f t="shared" si="3"/>
        <v>1637</v>
      </c>
      <c r="K18" s="18">
        <f t="shared" si="3"/>
        <v>114665</v>
      </c>
    </row>
    <row r="19" spans="1:11" ht="15">
      <c r="A19" s="28">
        <v>3</v>
      </c>
      <c r="B19" s="46" t="s">
        <v>62</v>
      </c>
      <c r="C19" s="44">
        <v>7337</v>
      </c>
      <c r="D19" s="45">
        <v>1648</v>
      </c>
      <c r="E19" s="45">
        <v>131840</v>
      </c>
      <c r="F19" s="41">
        <v>20</v>
      </c>
      <c r="G19" s="41">
        <v>5</v>
      </c>
      <c r="H19" s="18">
        <v>300</v>
      </c>
      <c r="I19" s="41">
        <f t="shared" si="3"/>
        <v>7357</v>
      </c>
      <c r="J19" s="41">
        <f t="shared" si="3"/>
        <v>1653</v>
      </c>
      <c r="K19" s="18">
        <f t="shared" si="3"/>
        <v>132140</v>
      </c>
    </row>
    <row r="20" spans="1:11" ht="15">
      <c r="A20" s="28">
        <v>4</v>
      </c>
      <c r="B20" s="46" t="s">
        <v>63</v>
      </c>
      <c r="C20" s="44">
        <v>4004</v>
      </c>
      <c r="D20" s="45">
        <v>870</v>
      </c>
      <c r="E20" s="47">
        <v>60335</v>
      </c>
      <c r="F20" s="32">
        <v>0</v>
      </c>
      <c r="G20" s="32">
        <v>0</v>
      </c>
      <c r="H20" s="19">
        <v>0</v>
      </c>
      <c r="I20" s="32">
        <f t="shared" si="3"/>
        <v>4004</v>
      </c>
      <c r="J20" s="32">
        <f t="shared" si="3"/>
        <v>870</v>
      </c>
      <c r="K20" s="19">
        <f t="shared" si="3"/>
        <v>60335</v>
      </c>
    </row>
    <row r="21" spans="1:11" ht="15">
      <c r="A21" s="28">
        <v>5</v>
      </c>
      <c r="B21" s="46" t="s">
        <v>64</v>
      </c>
      <c r="C21" s="44">
        <v>2060</v>
      </c>
      <c r="D21" s="45">
        <v>464</v>
      </c>
      <c r="E21" s="45">
        <v>37120</v>
      </c>
      <c r="F21" s="43">
        <v>0</v>
      </c>
      <c r="G21" s="43">
        <v>0</v>
      </c>
      <c r="H21" s="43">
        <v>0</v>
      </c>
      <c r="I21" s="43">
        <f t="shared" si="3"/>
        <v>2060</v>
      </c>
      <c r="J21" s="43">
        <f t="shared" si="3"/>
        <v>464</v>
      </c>
      <c r="K21" s="43">
        <f t="shared" si="3"/>
        <v>37120</v>
      </c>
    </row>
    <row r="22" spans="1:11" ht="15">
      <c r="A22" s="28">
        <v>6</v>
      </c>
      <c r="B22" s="46" t="s">
        <v>65</v>
      </c>
      <c r="C22" s="44">
        <v>1487</v>
      </c>
      <c r="D22" s="45">
        <v>335</v>
      </c>
      <c r="E22" s="48">
        <v>23450</v>
      </c>
      <c r="F22" s="43">
        <v>0</v>
      </c>
      <c r="G22" s="43">
        <v>0</v>
      </c>
      <c r="H22" s="43">
        <v>0</v>
      </c>
      <c r="I22" s="43">
        <f t="shared" si="3"/>
        <v>1487</v>
      </c>
      <c r="J22" s="43">
        <f t="shared" si="3"/>
        <v>335</v>
      </c>
      <c r="K22" s="43">
        <f t="shared" si="3"/>
        <v>23450</v>
      </c>
    </row>
    <row r="23" spans="1:11" ht="15">
      <c r="A23" s="28">
        <v>7</v>
      </c>
      <c r="B23" s="46" t="s">
        <v>66</v>
      </c>
      <c r="C23" s="44">
        <v>3776</v>
      </c>
      <c r="D23" s="45">
        <v>850</v>
      </c>
      <c r="E23" s="45">
        <v>55450</v>
      </c>
      <c r="F23" s="41">
        <v>4</v>
      </c>
      <c r="G23" s="41">
        <v>1</v>
      </c>
      <c r="H23" s="18">
        <v>200</v>
      </c>
      <c r="I23" s="41">
        <f t="shared" si="3"/>
        <v>3780</v>
      </c>
      <c r="J23" s="41">
        <f>D23+G23</f>
        <v>851</v>
      </c>
      <c r="K23" s="18">
        <f t="shared" si="3"/>
        <v>55650</v>
      </c>
    </row>
    <row r="24" spans="1:11" ht="15">
      <c r="A24" s="28">
        <v>8</v>
      </c>
      <c r="B24" s="46" t="s">
        <v>67</v>
      </c>
      <c r="C24" s="44">
        <v>1737</v>
      </c>
      <c r="D24" s="45">
        <v>429</v>
      </c>
      <c r="E24" s="45">
        <v>21450</v>
      </c>
      <c r="F24" s="41">
        <v>0</v>
      </c>
      <c r="G24" s="41">
        <v>0</v>
      </c>
      <c r="H24" s="18">
        <v>0</v>
      </c>
      <c r="I24" s="41">
        <f t="shared" si="3"/>
        <v>1737</v>
      </c>
      <c r="J24" s="41">
        <f t="shared" si="3"/>
        <v>429</v>
      </c>
      <c r="K24" s="18">
        <f t="shared" si="3"/>
        <v>21450</v>
      </c>
    </row>
    <row r="25" spans="1:11" ht="15">
      <c r="A25" s="28">
        <v>9</v>
      </c>
      <c r="B25" s="46" t="s">
        <v>68</v>
      </c>
      <c r="C25" s="44">
        <v>3662</v>
      </c>
      <c r="D25" s="45">
        <v>871</v>
      </c>
      <c r="E25" s="45">
        <v>69680</v>
      </c>
      <c r="F25" s="41">
        <v>20</v>
      </c>
      <c r="G25" s="41">
        <v>5</v>
      </c>
      <c r="H25" s="18">
        <v>345</v>
      </c>
      <c r="I25" s="41">
        <f t="shared" si="3"/>
        <v>3682</v>
      </c>
      <c r="J25" s="41">
        <f t="shared" si="3"/>
        <v>876</v>
      </c>
      <c r="K25" s="18">
        <f t="shared" si="3"/>
        <v>70025</v>
      </c>
    </row>
    <row r="26" spans="1:11" ht="15">
      <c r="A26" s="28">
        <v>10</v>
      </c>
      <c r="B26" s="46" t="s">
        <v>69</v>
      </c>
      <c r="C26" s="49">
        <v>6796</v>
      </c>
      <c r="D26" s="47">
        <v>1527</v>
      </c>
      <c r="E26" s="47">
        <v>164807</v>
      </c>
      <c r="F26" s="32">
        <v>13</v>
      </c>
      <c r="G26" s="32">
        <v>11</v>
      </c>
      <c r="H26" s="19">
        <v>880</v>
      </c>
      <c r="I26" s="32">
        <f t="shared" si="3"/>
        <v>6809</v>
      </c>
      <c r="J26" s="32">
        <f t="shared" si="3"/>
        <v>1538</v>
      </c>
      <c r="K26" s="19">
        <f t="shared" si="3"/>
        <v>165687</v>
      </c>
    </row>
    <row r="27" spans="1:11" ht="15">
      <c r="A27" s="28">
        <v>11</v>
      </c>
      <c r="B27" s="46" t="s">
        <v>70</v>
      </c>
      <c r="C27" s="45">
        <v>2119</v>
      </c>
      <c r="D27" s="45">
        <v>488</v>
      </c>
      <c r="E27" s="45">
        <f>D27*80</f>
        <v>39040</v>
      </c>
      <c r="F27" s="43">
        <v>0</v>
      </c>
      <c r="G27" s="43">
        <v>0</v>
      </c>
      <c r="H27" s="43">
        <v>0</v>
      </c>
      <c r="I27" s="43">
        <f t="shared" si="3"/>
        <v>2119</v>
      </c>
      <c r="J27" s="43">
        <f t="shared" si="3"/>
        <v>488</v>
      </c>
      <c r="K27" s="43">
        <f t="shared" si="3"/>
        <v>39040</v>
      </c>
    </row>
    <row r="28" spans="1:11" ht="15">
      <c r="A28" s="28">
        <v>12</v>
      </c>
      <c r="B28" s="46" t="s">
        <v>71</v>
      </c>
      <c r="C28" s="44">
        <v>2716</v>
      </c>
      <c r="D28" s="45">
        <v>570</v>
      </c>
      <c r="E28" s="45">
        <v>35964</v>
      </c>
      <c r="F28" s="41">
        <v>16</v>
      </c>
      <c r="G28" s="41">
        <v>4</v>
      </c>
      <c r="H28" s="18">
        <v>276</v>
      </c>
      <c r="I28" s="41">
        <f t="shared" si="3"/>
        <v>2732</v>
      </c>
      <c r="J28" s="41">
        <f t="shared" si="3"/>
        <v>574</v>
      </c>
      <c r="K28" s="18">
        <f t="shared" si="3"/>
        <v>36240</v>
      </c>
    </row>
    <row r="29" spans="1:11" ht="15">
      <c r="A29" s="28">
        <v>13</v>
      </c>
      <c r="B29" s="46" t="s">
        <v>72</v>
      </c>
      <c r="C29" s="44">
        <v>4008</v>
      </c>
      <c r="D29" s="45">
        <v>925</v>
      </c>
      <c r="E29" s="45">
        <v>39936</v>
      </c>
      <c r="F29" s="32">
        <v>87</v>
      </c>
      <c r="G29" s="32">
        <v>6</v>
      </c>
      <c r="H29" s="19">
        <v>450</v>
      </c>
      <c r="I29" s="41">
        <f t="shared" si="3"/>
        <v>4095</v>
      </c>
      <c r="J29" s="41">
        <f t="shared" si="3"/>
        <v>931</v>
      </c>
      <c r="K29" s="18">
        <f t="shared" si="3"/>
        <v>40386</v>
      </c>
    </row>
    <row r="30" spans="1:11" ht="15">
      <c r="A30" s="28">
        <v>14</v>
      </c>
      <c r="B30" s="46" t="s">
        <v>73</v>
      </c>
      <c r="C30" s="49">
        <v>3202</v>
      </c>
      <c r="D30" s="47">
        <v>749</v>
      </c>
      <c r="E30" s="50">
        <v>44490</v>
      </c>
      <c r="F30" s="43">
        <v>0</v>
      </c>
      <c r="G30" s="43">
        <v>0</v>
      </c>
      <c r="H30" s="43">
        <v>0</v>
      </c>
      <c r="I30" s="43">
        <f t="shared" si="3"/>
        <v>3202</v>
      </c>
      <c r="J30" s="43">
        <f>D30+G31</f>
        <v>749</v>
      </c>
      <c r="K30" s="43">
        <f t="shared" si="3"/>
        <v>44490</v>
      </c>
    </row>
    <row r="31" spans="1:11" ht="15">
      <c r="A31" s="28">
        <v>15</v>
      </c>
      <c r="B31" s="29" t="s">
        <v>74</v>
      </c>
      <c r="C31" s="43">
        <v>2494</v>
      </c>
      <c r="D31" s="43">
        <v>596</v>
      </c>
      <c r="E31" s="43">
        <v>34280</v>
      </c>
      <c r="F31" s="43">
        <v>4</v>
      </c>
      <c r="G31" s="43">
        <v>0</v>
      </c>
      <c r="H31" s="43">
        <v>0</v>
      </c>
      <c r="I31" s="43">
        <f t="shared" si="3"/>
        <v>2498</v>
      </c>
      <c r="J31" s="43">
        <f>D31+G31</f>
        <v>596</v>
      </c>
      <c r="K31" s="43">
        <f t="shared" si="3"/>
        <v>34280</v>
      </c>
    </row>
    <row r="32" spans="1:11" ht="15">
      <c r="A32" s="28">
        <v>16</v>
      </c>
      <c r="B32" s="46" t="s">
        <v>75</v>
      </c>
      <c r="C32" s="45">
        <v>2885</v>
      </c>
      <c r="D32" s="45">
        <v>645</v>
      </c>
      <c r="E32" s="45">
        <v>34620</v>
      </c>
      <c r="F32" s="45">
        <v>12</v>
      </c>
      <c r="G32" s="45">
        <v>15</v>
      </c>
      <c r="H32" s="45">
        <v>0</v>
      </c>
      <c r="I32" s="45">
        <f t="shared" si="3"/>
        <v>2897</v>
      </c>
      <c r="J32" s="45">
        <f>D32+G32</f>
        <v>660</v>
      </c>
      <c r="K32" s="45">
        <f t="shared" si="3"/>
        <v>34620</v>
      </c>
    </row>
    <row r="33" spans="1:11" ht="15">
      <c r="A33" s="28">
        <v>17</v>
      </c>
      <c r="B33" s="46" t="s">
        <v>76</v>
      </c>
      <c r="C33" s="44">
        <v>1351</v>
      </c>
      <c r="D33" s="45">
        <v>315</v>
      </c>
      <c r="E33" s="45">
        <v>18900</v>
      </c>
      <c r="F33" s="41">
        <v>45</v>
      </c>
      <c r="G33" s="41">
        <v>20</v>
      </c>
      <c r="H33" s="18">
        <v>1200</v>
      </c>
      <c r="I33" s="41">
        <f>C33+F33</f>
        <v>1396</v>
      </c>
      <c r="J33" s="41">
        <f>D33+G33</f>
        <v>335</v>
      </c>
      <c r="K33" s="18">
        <f>E33+H33</f>
        <v>20100</v>
      </c>
    </row>
    <row r="34" spans="1:11" ht="15">
      <c r="A34" s="28">
        <v>18</v>
      </c>
      <c r="B34" s="46" t="s">
        <v>77</v>
      </c>
      <c r="C34" s="49">
        <v>3639</v>
      </c>
      <c r="D34" s="47">
        <v>854</v>
      </c>
      <c r="E34" s="47">
        <v>73148</v>
      </c>
      <c r="F34" s="32">
        <v>5</v>
      </c>
      <c r="G34" s="32">
        <v>2</v>
      </c>
      <c r="H34" s="19">
        <v>300</v>
      </c>
      <c r="I34" s="41">
        <f>C34+F34</f>
        <v>3644</v>
      </c>
      <c r="J34" s="41">
        <f>D34+G34</f>
        <v>856</v>
      </c>
      <c r="K34" s="18">
        <f>E34+H34</f>
        <v>73448</v>
      </c>
    </row>
    <row r="35" spans="1:11" ht="15">
      <c r="A35" s="28">
        <v>19</v>
      </c>
      <c r="B35" s="29" t="s">
        <v>78</v>
      </c>
      <c r="C35" s="30">
        <v>5212</v>
      </c>
      <c r="D35" s="30">
        <v>1237</v>
      </c>
      <c r="E35" s="30">
        <v>80024</v>
      </c>
      <c r="F35" s="30">
        <v>4</v>
      </c>
      <c r="G35" s="30">
        <v>0</v>
      </c>
      <c r="H35" s="30">
        <v>0</v>
      </c>
      <c r="I35" s="41">
        <f>C35+F35</f>
        <v>5216</v>
      </c>
      <c r="J35" s="41">
        <f>D35+G35</f>
        <v>1237</v>
      </c>
      <c r="K35" s="18">
        <f>E35+H35</f>
        <v>80024</v>
      </c>
    </row>
  </sheetData>
  <sheetProtection/>
  <mergeCells count="15">
    <mergeCell ref="A1:K1"/>
    <mergeCell ref="A2:K2"/>
    <mergeCell ref="A3:K3"/>
    <mergeCell ref="A8:A11"/>
    <mergeCell ref="B8:B11"/>
    <mergeCell ref="C8:E8"/>
    <mergeCell ref="F8:H9"/>
    <mergeCell ref="I8:K8"/>
    <mergeCell ref="C9:E9"/>
    <mergeCell ref="I9:K9"/>
    <mergeCell ref="C10:C11"/>
    <mergeCell ref="F10:F11"/>
    <mergeCell ref="G10:G11"/>
    <mergeCell ref="I10:I11"/>
    <mergeCell ref="J10:J11"/>
  </mergeCells>
  <printOptions/>
  <pageMargins left="0.2" right="0.2" top="0.5" bottom="0.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N37"/>
    </sheetView>
  </sheetViews>
  <sheetFormatPr defaultColWidth="9.140625" defaultRowHeight="12.75"/>
  <sheetData>
    <row r="1" spans="1:14" ht="15.75" customHeight="1">
      <c r="A1" s="172" t="s">
        <v>34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37.5" customHeight="1">
      <c r="A2" s="173" t="s">
        <v>82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8.75" customHeight="1">
      <c r="A3" s="173" t="s">
        <v>83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5.75" customHeight="1">
      <c r="A4" s="174" t="s">
        <v>84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ht="15.75" customHeight="1">
      <c r="A5" s="175" t="s">
        <v>85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6.5" thickBot="1">
      <c r="A6" s="176" t="s">
        <v>86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4" ht="15.75" customHeight="1">
      <c r="A7" s="177" t="s">
        <v>0</v>
      </c>
      <c r="B7" s="177" t="s">
        <v>11</v>
      </c>
      <c r="C7" s="180" t="s">
        <v>12</v>
      </c>
      <c r="D7" s="181"/>
      <c r="E7" s="182"/>
      <c r="F7" s="183" t="s">
        <v>87</v>
      </c>
      <c r="G7" s="181"/>
      <c r="H7" s="182"/>
      <c r="I7" s="183" t="s">
        <v>15</v>
      </c>
      <c r="J7" s="181"/>
      <c r="K7" s="181"/>
      <c r="L7" s="182"/>
      <c r="M7" s="187"/>
      <c r="N7" s="188"/>
    </row>
    <row r="8" spans="1:14" ht="47.25" customHeight="1" thickBot="1">
      <c r="A8" s="178"/>
      <c r="B8" s="178"/>
      <c r="C8" s="189" t="s">
        <v>13</v>
      </c>
      <c r="D8" s="190"/>
      <c r="E8" s="191"/>
      <c r="F8" s="184"/>
      <c r="G8" s="185"/>
      <c r="H8" s="186"/>
      <c r="I8" s="192" t="s">
        <v>16</v>
      </c>
      <c r="J8" s="190"/>
      <c r="K8" s="190"/>
      <c r="L8" s="191"/>
      <c r="M8" s="193"/>
      <c r="N8" s="194"/>
    </row>
    <row r="9" spans="1:14" ht="31.5">
      <c r="A9" s="178"/>
      <c r="B9" s="178"/>
      <c r="C9" s="177" t="s">
        <v>17</v>
      </c>
      <c r="D9" s="56" t="s">
        <v>18</v>
      </c>
      <c r="E9" s="58" t="s">
        <v>20</v>
      </c>
      <c r="F9" s="195" t="s">
        <v>17</v>
      </c>
      <c r="G9" s="195" t="s">
        <v>22</v>
      </c>
      <c r="H9" s="196" t="s">
        <v>20</v>
      </c>
      <c r="I9" s="197"/>
      <c r="J9" s="177" t="s">
        <v>17</v>
      </c>
      <c r="K9" s="177" t="s">
        <v>88</v>
      </c>
      <c r="L9" s="196" t="s">
        <v>20</v>
      </c>
      <c r="M9" s="197"/>
      <c r="N9" s="57"/>
    </row>
    <row r="10" spans="1:14" ht="19.5" thickBot="1">
      <c r="A10" s="179"/>
      <c r="B10" s="179"/>
      <c r="C10" s="179"/>
      <c r="D10" s="56" t="s">
        <v>19</v>
      </c>
      <c r="E10" s="58" t="s">
        <v>89</v>
      </c>
      <c r="F10" s="179"/>
      <c r="G10" s="179"/>
      <c r="H10" s="198" t="s">
        <v>89</v>
      </c>
      <c r="I10" s="199"/>
      <c r="J10" s="179"/>
      <c r="K10" s="179"/>
      <c r="L10" s="198" t="s">
        <v>89</v>
      </c>
      <c r="M10" s="199"/>
      <c r="N10" s="57"/>
    </row>
    <row r="11" spans="1:14" ht="32.25" thickBot="1">
      <c r="A11" s="59">
        <v>1</v>
      </c>
      <c r="B11" s="59">
        <v>2</v>
      </c>
      <c r="C11" s="59">
        <v>3</v>
      </c>
      <c r="D11" s="60">
        <v>4</v>
      </c>
      <c r="E11" s="60">
        <v>5</v>
      </c>
      <c r="F11" s="59">
        <v>6</v>
      </c>
      <c r="G11" s="59">
        <v>7</v>
      </c>
      <c r="H11" s="200">
        <v>8</v>
      </c>
      <c r="I11" s="201"/>
      <c r="J11" s="59" t="s">
        <v>24</v>
      </c>
      <c r="K11" s="59" t="s">
        <v>25</v>
      </c>
      <c r="L11" s="200" t="s">
        <v>26</v>
      </c>
      <c r="M11" s="201"/>
      <c r="N11" s="57"/>
    </row>
    <row r="12" spans="1:14" ht="32.25" thickBot="1">
      <c r="A12" s="61" t="s">
        <v>27</v>
      </c>
      <c r="B12" s="62" t="s">
        <v>28</v>
      </c>
      <c r="C12" s="63">
        <v>10322</v>
      </c>
      <c r="D12" s="63">
        <v>3203</v>
      </c>
      <c r="E12" s="63">
        <v>747694</v>
      </c>
      <c r="F12" s="61">
        <v>46</v>
      </c>
      <c r="G12" s="61">
        <v>31</v>
      </c>
      <c r="H12" s="202">
        <v>4357</v>
      </c>
      <c r="I12" s="203"/>
      <c r="J12" s="63">
        <v>10368</v>
      </c>
      <c r="K12" s="63">
        <v>3234</v>
      </c>
      <c r="L12" s="202">
        <v>752051</v>
      </c>
      <c r="M12" s="203"/>
      <c r="N12" s="57"/>
    </row>
    <row r="13" spans="1:14" ht="48" thickBot="1">
      <c r="A13" s="60">
        <v>1</v>
      </c>
      <c r="B13" s="64" t="s">
        <v>90</v>
      </c>
      <c r="C13" s="60">
        <v>10322</v>
      </c>
      <c r="D13" s="60">
        <v>3203</v>
      </c>
      <c r="E13" s="60">
        <v>747694</v>
      </c>
      <c r="F13" s="60">
        <v>46</v>
      </c>
      <c r="G13" s="60">
        <v>31</v>
      </c>
      <c r="H13" s="200">
        <v>4357</v>
      </c>
      <c r="I13" s="201"/>
      <c r="J13" s="60">
        <v>10368</v>
      </c>
      <c r="K13" s="60">
        <v>3234</v>
      </c>
      <c r="L13" s="200">
        <v>752051</v>
      </c>
      <c r="M13" s="201"/>
      <c r="N13" s="57"/>
    </row>
    <row r="14" spans="1:14" ht="48" thickBot="1">
      <c r="A14" s="61" t="s">
        <v>31</v>
      </c>
      <c r="B14" s="62" t="s">
        <v>32</v>
      </c>
      <c r="C14" s="63">
        <v>113436</v>
      </c>
      <c r="D14" s="63">
        <v>28253</v>
      </c>
      <c r="E14" s="63">
        <v>4956505</v>
      </c>
      <c r="F14" s="61">
        <v>182</v>
      </c>
      <c r="G14" s="61">
        <v>103</v>
      </c>
      <c r="H14" s="202">
        <v>10765</v>
      </c>
      <c r="I14" s="203"/>
      <c r="J14" s="63">
        <v>113618</v>
      </c>
      <c r="K14" s="63">
        <v>28356</v>
      </c>
      <c r="L14" s="202">
        <v>4967270</v>
      </c>
      <c r="M14" s="203"/>
      <c r="N14" s="57"/>
    </row>
    <row r="15" spans="1:14" ht="32.25" thickBot="1">
      <c r="A15" s="60">
        <v>1</v>
      </c>
      <c r="B15" s="64" t="s">
        <v>91</v>
      </c>
      <c r="C15" s="60">
        <v>3485</v>
      </c>
      <c r="D15" s="60">
        <v>793</v>
      </c>
      <c r="E15" s="60">
        <v>144002</v>
      </c>
      <c r="F15" s="60">
        <v>7</v>
      </c>
      <c r="G15" s="60">
        <v>3</v>
      </c>
      <c r="H15" s="200">
        <v>375</v>
      </c>
      <c r="I15" s="201"/>
      <c r="J15" s="60">
        <v>3492</v>
      </c>
      <c r="K15" s="60">
        <v>796</v>
      </c>
      <c r="L15" s="200">
        <v>144377</v>
      </c>
      <c r="M15" s="201"/>
      <c r="N15" s="57"/>
    </row>
    <row r="16" spans="1:14" ht="32.25" thickBot="1">
      <c r="A16" s="65">
        <v>2</v>
      </c>
      <c r="B16" s="66" t="s">
        <v>92</v>
      </c>
      <c r="C16" s="65">
        <v>5080</v>
      </c>
      <c r="D16" s="65">
        <v>1300</v>
      </c>
      <c r="E16" s="65">
        <v>262251</v>
      </c>
      <c r="F16" s="65">
        <v>5</v>
      </c>
      <c r="G16" s="65">
        <v>4</v>
      </c>
      <c r="H16" s="200">
        <v>455</v>
      </c>
      <c r="I16" s="201"/>
      <c r="J16" s="65">
        <v>5085</v>
      </c>
      <c r="K16" s="65">
        <v>1304</v>
      </c>
      <c r="L16" s="200">
        <v>262706</v>
      </c>
      <c r="M16" s="201"/>
      <c r="N16" s="57"/>
    </row>
    <row r="17" spans="1:14" ht="48" thickBot="1">
      <c r="A17" s="67">
        <v>3</v>
      </c>
      <c r="B17" s="68" t="s">
        <v>93</v>
      </c>
      <c r="C17" s="67">
        <v>4766</v>
      </c>
      <c r="D17" s="67">
        <v>1127</v>
      </c>
      <c r="E17" s="67">
        <v>224886</v>
      </c>
      <c r="F17" s="67">
        <v>11</v>
      </c>
      <c r="G17" s="67">
        <v>5</v>
      </c>
      <c r="H17" s="200">
        <v>512</v>
      </c>
      <c r="I17" s="201"/>
      <c r="J17" s="59">
        <v>4777</v>
      </c>
      <c r="K17" s="59">
        <v>1132</v>
      </c>
      <c r="L17" s="200">
        <v>225398</v>
      </c>
      <c r="M17" s="201"/>
      <c r="N17" s="57"/>
    </row>
    <row r="18" spans="1:14" ht="32.25" thickBot="1">
      <c r="A18" s="67">
        <v>4</v>
      </c>
      <c r="B18" s="68" t="s">
        <v>94</v>
      </c>
      <c r="C18" s="67">
        <v>3072</v>
      </c>
      <c r="D18" s="67">
        <v>702</v>
      </c>
      <c r="E18" s="67">
        <v>133012</v>
      </c>
      <c r="F18" s="67">
        <v>7</v>
      </c>
      <c r="G18" s="67">
        <v>5</v>
      </c>
      <c r="H18" s="200">
        <v>538</v>
      </c>
      <c r="I18" s="201"/>
      <c r="J18" s="65">
        <v>3079</v>
      </c>
      <c r="K18" s="65">
        <v>707</v>
      </c>
      <c r="L18" s="200">
        <v>133550</v>
      </c>
      <c r="M18" s="201"/>
      <c r="N18" s="57"/>
    </row>
    <row r="19" spans="1:14" ht="32.25" thickBot="1">
      <c r="A19" s="67">
        <v>5</v>
      </c>
      <c r="B19" s="68" t="s">
        <v>95</v>
      </c>
      <c r="C19" s="67">
        <v>4349</v>
      </c>
      <c r="D19" s="67">
        <v>1096</v>
      </c>
      <c r="E19" s="67">
        <v>185242</v>
      </c>
      <c r="F19" s="67">
        <v>5</v>
      </c>
      <c r="G19" s="67">
        <v>6</v>
      </c>
      <c r="H19" s="200">
        <v>410</v>
      </c>
      <c r="I19" s="201"/>
      <c r="J19" s="59">
        <v>4354</v>
      </c>
      <c r="K19" s="59">
        <v>1102</v>
      </c>
      <c r="L19" s="200">
        <v>185652</v>
      </c>
      <c r="M19" s="201"/>
      <c r="N19" s="57"/>
    </row>
    <row r="20" spans="1:14" ht="32.25" thickBot="1">
      <c r="A20" s="67">
        <v>6</v>
      </c>
      <c r="B20" s="68" t="s">
        <v>96</v>
      </c>
      <c r="C20" s="67">
        <v>2570</v>
      </c>
      <c r="D20" s="67">
        <v>695</v>
      </c>
      <c r="E20" s="67">
        <v>108192</v>
      </c>
      <c r="F20" s="67">
        <v>7</v>
      </c>
      <c r="G20" s="67">
        <v>4</v>
      </c>
      <c r="H20" s="200">
        <v>475</v>
      </c>
      <c r="I20" s="201"/>
      <c r="J20" s="65">
        <v>2577</v>
      </c>
      <c r="K20" s="65">
        <v>699</v>
      </c>
      <c r="L20" s="200">
        <v>108667</v>
      </c>
      <c r="M20" s="201"/>
      <c r="N20" s="57"/>
    </row>
    <row r="21" spans="1:14" ht="32.25" thickBot="1">
      <c r="A21" s="67">
        <v>7</v>
      </c>
      <c r="B21" s="68" t="s">
        <v>97</v>
      </c>
      <c r="C21" s="67">
        <v>5553</v>
      </c>
      <c r="D21" s="67">
        <v>1447</v>
      </c>
      <c r="E21" s="67">
        <v>298432</v>
      </c>
      <c r="F21" s="67">
        <v>14</v>
      </c>
      <c r="G21" s="67">
        <v>7</v>
      </c>
      <c r="H21" s="200">
        <v>565</v>
      </c>
      <c r="I21" s="201"/>
      <c r="J21" s="59">
        <v>5567</v>
      </c>
      <c r="K21" s="59">
        <v>1454</v>
      </c>
      <c r="L21" s="200">
        <v>298997</v>
      </c>
      <c r="M21" s="201"/>
      <c r="N21" s="57"/>
    </row>
    <row r="22" spans="1:14" ht="32.25" thickBot="1">
      <c r="A22" s="67">
        <v>8</v>
      </c>
      <c r="B22" s="68" t="s">
        <v>98</v>
      </c>
      <c r="C22" s="67">
        <v>2873</v>
      </c>
      <c r="D22" s="67">
        <v>758</v>
      </c>
      <c r="E22" s="67">
        <v>151954</v>
      </c>
      <c r="F22" s="67">
        <v>3</v>
      </c>
      <c r="G22" s="67">
        <v>3</v>
      </c>
      <c r="H22" s="200">
        <v>280</v>
      </c>
      <c r="I22" s="201"/>
      <c r="J22" s="65">
        <v>2876</v>
      </c>
      <c r="K22" s="65">
        <v>761</v>
      </c>
      <c r="L22" s="200">
        <v>152234</v>
      </c>
      <c r="M22" s="201"/>
      <c r="N22" s="57"/>
    </row>
    <row r="23" spans="1:14" ht="32.25" thickBot="1">
      <c r="A23" s="67">
        <v>9</v>
      </c>
      <c r="B23" s="68" t="s">
        <v>99</v>
      </c>
      <c r="C23" s="67">
        <v>3510</v>
      </c>
      <c r="D23" s="67">
        <v>887</v>
      </c>
      <c r="E23" s="67">
        <v>165653</v>
      </c>
      <c r="F23" s="67">
        <v>5</v>
      </c>
      <c r="G23" s="67">
        <v>4</v>
      </c>
      <c r="H23" s="200">
        <v>320</v>
      </c>
      <c r="I23" s="201"/>
      <c r="J23" s="59">
        <v>3515</v>
      </c>
      <c r="K23" s="59">
        <v>891</v>
      </c>
      <c r="L23" s="200">
        <v>165973</v>
      </c>
      <c r="M23" s="201"/>
      <c r="N23" s="57"/>
    </row>
    <row r="24" spans="1:14" ht="32.25" thickBot="1">
      <c r="A24" s="67">
        <v>10</v>
      </c>
      <c r="B24" s="68" t="s">
        <v>100</v>
      </c>
      <c r="C24" s="67">
        <v>4141</v>
      </c>
      <c r="D24" s="67">
        <v>1044</v>
      </c>
      <c r="E24" s="67">
        <v>188191</v>
      </c>
      <c r="F24" s="67">
        <v>8</v>
      </c>
      <c r="G24" s="67">
        <v>6</v>
      </c>
      <c r="H24" s="200">
        <v>605</v>
      </c>
      <c r="I24" s="201"/>
      <c r="J24" s="65">
        <v>4149</v>
      </c>
      <c r="K24" s="65">
        <v>1050</v>
      </c>
      <c r="L24" s="200">
        <v>188796</v>
      </c>
      <c r="M24" s="201"/>
      <c r="N24" s="57"/>
    </row>
    <row r="25" spans="1:14" ht="48" thickBot="1">
      <c r="A25" s="67">
        <v>11</v>
      </c>
      <c r="B25" s="68" t="s">
        <v>101</v>
      </c>
      <c r="C25" s="67">
        <v>3266</v>
      </c>
      <c r="D25" s="67">
        <v>762</v>
      </c>
      <c r="E25" s="67">
        <v>132090</v>
      </c>
      <c r="F25" s="67">
        <v>9</v>
      </c>
      <c r="G25" s="67">
        <v>4</v>
      </c>
      <c r="H25" s="200">
        <v>510</v>
      </c>
      <c r="I25" s="201"/>
      <c r="J25" s="59">
        <v>3275</v>
      </c>
      <c r="K25" s="59">
        <v>766</v>
      </c>
      <c r="L25" s="200">
        <v>132600</v>
      </c>
      <c r="M25" s="201"/>
      <c r="N25" s="57"/>
    </row>
    <row r="26" spans="1:14" ht="32.25" thickBot="1">
      <c r="A26" s="67">
        <v>12</v>
      </c>
      <c r="B26" s="68" t="s">
        <v>102</v>
      </c>
      <c r="C26" s="67">
        <v>7046</v>
      </c>
      <c r="D26" s="67">
        <v>1915</v>
      </c>
      <c r="E26" s="67">
        <v>296866</v>
      </c>
      <c r="F26" s="67">
        <v>10</v>
      </c>
      <c r="G26" s="67">
        <v>5</v>
      </c>
      <c r="H26" s="200">
        <v>535</v>
      </c>
      <c r="I26" s="201"/>
      <c r="J26" s="65">
        <v>7056</v>
      </c>
      <c r="K26" s="65">
        <v>1920</v>
      </c>
      <c r="L26" s="200">
        <v>297401</v>
      </c>
      <c r="M26" s="201"/>
      <c r="N26" s="57"/>
    </row>
    <row r="27" spans="1:14" ht="32.25" thickBot="1">
      <c r="A27" s="67">
        <v>13</v>
      </c>
      <c r="B27" s="68" t="s">
        <v>103</v>
      </c>
      <c r="C27" s="67">
        <v>4939</v>
      </c>
      <c r="D27" s="67">
        <v>1192</v>
      </c>
      <c r="E27" s="67">
        <v>221975</v>
      </c>
      <c r="F27" s="67">
        <v>6</v>
      </c>
      <c r="G27" s="67">
        <v>5</v>
      </c>
      <c r="H27" s="200">
        <v>550</v>
      </c>
      <c r="I27" s="201"/>
      <c r="J27" s="59">
        <v>4945</v>
      </c>
      <c r="K27" s="59">
        <v>1197</v>
      </c>
      <c r="L27" s="200">
        <v>222525</v>
      </c>
      <c r="M27" s="201"/>
      <c r="N27" s="57"/>
    </row>
    <row r="28" spans="1:14" ht="32.25" thickBot="1">
      <c r="A28" s="67">
        <v>14</v>
      </c>
      <c r="B28" s="68" t="s">
        <v>104</v>
      </c>
      <c r="C28" s="67">
        <v>4848</v>
      </c>
      <c r="D28" s="67">
        <v>1165</v>
      </c>
      <c r="E28" s="67">
        <v>213027</v>
      </c>
      <c r="F28" s="67">
        <v>11</v>
      </c>
      <c r="G28" s="67">
        <v>4</v>
      </c>
      <c r="H28" s="200">
        <v>430</v>
      </c>
      <c r="I28" s="201"/>
      <c r="J28" s="65">
        <v>4859</v>
      </c>
      <c r="K28" s="65">
        <v>1169</v>
      </c>
      <c r="L28" s="200">
        <v>213457</v>
      </c>
      <c r="M28" s="201"/>
      <c r="N28" s="57"/>
    </row>
    <row r="29" spans="1:14" ht="32.25" thickBot="1">
      <c r="A29" s="67">
        <v>15</v>
      </c>
      <c r="B29" s="68" t="s">
        <v>105</v>
      </c>
      <c r="C29" s="67">
        <v>8933</v>
      </c>
      <c r="D29" s="67">
        <v>2337</v>
      </c>
      <c r="E29" s="67">
        <v>387813</v>
      </c>
      <c r="F29" s="67">
        <v>15</v>
      </c>
      <c r="G29" s="67">
        <v>5</v>
      </c>
      <c r="H29" s="200">
        <v>580</v>
      </c>
      <c r="I29" s="201"/>
      <c r="J29" s="59">
        <v>8948</v>
      </c>
      <c r="K29" s="59">
        <v>2342</v>
      </c>
      <c r="L29" s="200">
        <v>388393</v>
      </c>
      <c r="M29" s="201"/>
      <c r="N29" s="57"/>
    </row>
    <row r="30" spans="1:14" ht="32.25" thickBot="1">
      <c r="A30" s="67">
        <v>16</v>
      </c>
      <c r="B30" s="68" t="s">
        <v>106</v>
      </c>
      <c r="C30" s="67">
        <v>3827</v>
      </c>
      <c r="D30" s="67">
        <v>988</v>
      </c>
      <c r="E30" s="67">
        <v>181065</v>
      </c>
      <c r="F30" s="67">
        <v>8</v>
      </c>
      <c r="G30" s="67">
        <v>4</v>
      </c>
      <c r="H30" s="200">
        <v>420</v>
      </c>
      <c r="I30" s="201"/>
      <c r="J30" s="65">
        <v>3835</v>
      </c>
      <c r="K30" s="65">
        <v>992</v>
      </c>
      <c r="L30" s="200">
        <v>181485</v>
      </c>
      <c r="M30" s="201"/>
      <c r="N30" s="57"/>
    </row>
    <row r="31" spans="1:14" ht="32.25" thickBot="1">
      <c r="A31" s="67">
        <v>17</v>
      </c>
      <c r="B31" s="68" t="s">
        <v>107</v>
      </c>
      <c r="C31" s="67">
        <v>7387</v>
      </c>
      <c r="D31" s="67">
        <v>1792</v>
      </c>
      <c r="E31" s="67">
        <v>350244</v>
      </c>
      <c r="F31" s="67">
        <v>8</v>
      </c>
      <c r="G31" s="67">
        <v>5</v>
      </c>
      <c r="H31" s="200">
        <v>600</v>
      </c>
      <c r="I31" s="201"/>
      <c r="J31" s="59">
        <v>7395</v>
      </c>
      <c r="K31" s="59">
        <v>1797</v>
      </c>
      <c r="L31" s="200">
        <v>350844</v>
      </c>
      <c r="M31" s="201"/>
      <c r="N31" s="57"/>
    </row>
    <row r="32" spans="1:14" ht="32.25" thickBot="1">
      <c r="A32" s="67">
        <v>18</v>
      </c>
      <c r="B32" s="68" t="s">
        <v>108</v>
      </c>
      <c r="C32" s="67">
        <v>6168</v>
      </c>
      <c r="D32" s="67">
        <v>1387</v>
      </c>
      <c r="E32" s="67">
        <v>208050</v>
      </c>
      <c r="F32" s="67">
        <v>5</v>
      </c>
      <c r="G32" s="67">
        <v>3</v>
      </c>
      <c r="H32" s="200">
        <v>270</v>
      </c>
      <c r="I32" s="201"/>
      <c r="J32" s="65">
        <v>6173</v>
      </c>
      <c r="K32" s="65">
        <v>1390</v>
      </c>
      <c r="L32" s="200">
        <v>208320</v>
      </c>
      <c r="M32" s="201"/>
      <c r="N32" s="57"/>
    </row>
    <row r="33" spans="1:14" ht="32.25" thickBot="1">
      <c r="A33" s="67">
        <v>19</v>
      </c>
      <c r="B33" s="68" t="s">
        <v>109</v>
      </c>
      <c r="C33" s="67">
        <v>8576</v>
      </c>
      <c r="D33" s="67">
        <v>2027</v>
      </c>
      <c r="E33" s="67">
        <v>324320</v>
      </c>
      <c r="F33" s="67">
        <v>7</v>
      </c>
      <c r="G33" s="67">
        <v>3</v>
      </c>
      <c r="H33" s="200">
        <v>250</v>
      </c>
      <c r="I33" s="201"/>
      <c r="J33" s="59">
        <v>8583</v>
      </c>
      <c r="K33" s="59">
        <v>2030</v>
      </c>
      <c r="L33" s="200">
        <v>324570</v>
      </c>
      <c r="M33" s="201"/>
      <c r="N33" s="57"/>
    </row>
    <row r="34" spans="1:14" ht="32.25" thickBot="1">
      <c r="A34" s="67">
        <v>20</v>
      </c>
      <c r="B34" s="68" t="s">
        <v>110</v>
      </c>
      <c r="C34" s="67">
        <v>4593</v>
      </c>
      <c r="D34" s="67">
        <v>1145</v>
      </c>
      <c r="E34" s="67">
        <v>183200</v>
      </c>
      <c r="F34" s="67">
        <v>7</v>
      </c>
      <c r="G34" s="67">
        <v>3</v>
      </c>
      <c r="H34" s="200">
        <v>350</v>
      </c>
      <c r="I34" s="201"/>
      <c r="J34" s="65">
        <v>4600</v>
      </c>
      <c r="K34" s="65">
        <v>1148</v>
      </c>
      <c r="L34" s="200">
        <v>183550</v>
      </c>
      <c r="M34" s="201"/>
      <c r="N34" s="57"/>
    </row>
    <row r="35" spans="1:14" ht="32.25" thickBot="1">
      <c r="A35" s="67">
        <v>21</v>
      </c>
      <c r="B35" s="68" t="s">
        <v>111</v>
      </c>
      <c r="C35" s="67">
        <v>4039</v>
      </c>
      <c r="D35" s="67">
        <v>1208</v>
      </c>
      <c r="E35" s="67">
        <v>203399</v>
      </c>
      <c r="F35" s="67">
        <v>6</v>
      </c>
      <c r="G35" s="67">
        <v>5</v>
      </c>
      <c r="H35" s="200">
        <v>610</v>
      </c>
      <c r="I35" s="201"/>
      <c r="J35" s="59">
        <v>4045</v>
      </c>
      <c r="K35" s="59">
        <v>1213</v>
      </c>
      <c r="L35" s="200">
        <v>204009</v>
      </c>
      <c r="M35" s="201"/>
      <c r="N35" s="57"/>
    </row>
    <row r="36" spans="1:14" ht="32.25" thickBot="1">
      <c r="A36" s="67">
        <v>22</v>
      </c>
      <c r="B36" s="68" t="s">
        <v>112</v>
      </c>
      <c r="C36" s="67">
        <v>2683</v>
      </c>
      <c r="D36" s="67">
        <v>658</v>
      </c>
      <c r="E36" s="67">
        <v>118440</v>
      </c>
      <c r="F36" s="67">
        <v>6</v>
      </c>
      <c r="G36" s="67">
        <v>3</v>
      </c>
      <c r="H36" s="200">
        <v>340</v>
      </c>
      <c r="I36" s="201"/>
      <c r="J36" s="65">
        <v>2689</v>
      </c>
      <c r="K36" s="65">
        <v>661</v>
      </c>
      <c r="L36" s="200">
        <v>118780</v>
      </c>
      <c r="M36" s="201"/>
      <c r="N36" s="57"/>
    </row>
    <row r="37" spans="1:14" ht="32.25" thickBot="1">
      <c r="A37" s="67">
        <v>23</v>
      </c>
      <c r="B37" s="68" t="s">
        <v>113</v>
      </c>
      <c r="C37" s="67">
        <v>7732</v>
      </c>
      <c r="D37" s="67">
        <v>1828</v>
      </c>
      <c r="E37" s="67">
        <v>274201</v>
      </c>
      <c r="F37" s="67">
        <v>12</v>
      </c>
      <c r="G37" s="67">
        <v>7</v>
      </c>
      <c r="H37" s="200">
        <v>785</v>
      </c>
      <c r="I37" s="201"/>
      <c r="J37" s="67">
        <v>7744</v>
      </c>
      <c r="K37" s="69">
        <v>1835</v>
      </c>
      <c r="L37" s="200">
        <v>274986</v>
      </c>
      <c r="M37" s="201"/>
      <c r="N37" s="57"/>
    </row>
  </sheetData>
  <sheetProtection/>
  <mergeCells count="78">
    <mergeCell ref="H35:I35"/>
    <mergeCell ref="L35:M35"/>
    <mergeCell ref="H36:I36"/>
    <mergeCell ref="L36:M36"/>
    <mergeCell ref="H37:I37"/>
    <mergeCell ref="L37:M37"/>
    <mergeCell ref="H32:I32"/>
    <mergeCell ref="L32:M32"/>
    <mergeCell ref="H33:I33"/>
    <mergeCell ref="L33:M33"/>
    <mergeCell ref="H34:I34"/>
    <mergeCell ref="L34:M34"/>
    <mergeCell ref="H29:I29"/>
    <mergeCell ref="L29:M29"/>
    <mergeCell ref="H30:I30"/>
    <mergeCell ref="L30:M30"/>
    <mergeCell ref="H31:I31"/>
    <mergeCell ref="L31:M31"/>
    <mergeCell ref="H26:I26"/>
    <mergeCell ref="L26:M26"/>
    <mergeCell ref="H27:I27"/>
    <mergeCell ref="L27:M27"/>
    <mergeCell ref="H28:I28"/>
    <mergeCell ref="L28:M28"/>
    <mergeCell ref="H23:I23"/>
    <mergeCell ref="L23:M23"/>
    <mergeCell ref="H24:I24"/>
    <mergeCell ref="L24:M24"/>
    <mergeCell ref="H25:I25"/>
    <mergeCell ref="L25:M25"/>
    <mergeCell ref="H20:I20"/>
    <mergeCell ref="L20:M20"/>
    <mergeCell ref="H21:I21"/>
    <mergeCell ref="L21:M21"/>
    <mergeCell ref="H22:I22"/>
    <mergeCell ref="L22:M22"/>
    <mergeCell ref="H17:I17"/>
    <mergeCell ref="L17:M17"/>
    <mergeCell ref="H18:I18"/>
    <mergeCell ref="L18:M18"/>
    <mergeCell ref="H19:I19"/>
    <mergeCell ref="L19:M19"/>
    <mergeCell ref="H14:I14"/>
    <mergeCell ref="L14:M14"/>
    <mergeCell ref="H15:I15"/>
    <mergeCell ref="L15:M15"/>
    <mergeCell ref="H16:I16"/>
    <mergeCell ref="L16:M16"/>
    <mergeCell ref="H11:I11"/>
    <mergeCell ref="L11:M11"/>
    <mergeCell ref="H12:I12"/>
    <mergeCell ref="L12:M12"/>
    <mergeCell ref="H13:I13"/>
    <mergeCell ref="L13:M13"/>
    <mergeCell ref="F9:F10"/>
    <mergeCell ref="G9:G10"/>
    <mergeCell ref="H9:I9"/>
    <mergeCell ref="J9:J10"/>
    <mergeCell ref="K9:K10"/>
    <mergeCell ref="L9:M9"/>
    <mergeCell ref="H10:I10"/>
    <mergeCell ref="L10:M10"/>
    <mergeCell ref="A7:A10"/>
    <mergeCell ref="B7:B10"/>
    <mergeCell ref="C7:E7"/>
    <mergeCell ref="F7:H8"/>
    <mergeCell ref="I7:L7"/>
    <mergeCell ref="M7:N7"/>
    <mergeCell ref="C8:E8"/>
    <mergeCell ref="I8:L8"/>
    <mergeCell ref="M8:N8"/>
    <mergeCell ref="C9:C10"/>
    <mergeCell ref="A1:N1"/>
    <mergeCell ref="A2:N2"/>
    <mergeCell ref="A3:N3"/>
    <mergeCell ref="A4:N4"/>
    <mergeCell ref="A5:N5"/>
    <mergeCell ref="A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7">
      <selection activeCell="E16" sqref="E16"/>
    </sheetView>
  </sheetViews>
  <sheetFormatPr defaultColWidth="9.140625" defaultRowHeight="12.75"/>
  <cols>
    <col min="1" max="1" width="6.57421875" style="0" customWidth="1"/>
    <col min="2" max="2" width="23.28125" style="0" customWidth="1"/>
    <col min="4" max="4" width="10.57421875" style="0" customWidth="1"/>
    <col min="5" max="5" width="12.7109375" style="0" customWidth="1"/>
    <col min="7" max="7" width="11.140625" style="0" customWidth="1"/>
    <col min="8" max="8" width="10.28125" style="0" customWidth="1"/>
    <col min="9" max="9" width="2.28125" style="0" customWidth="1"/>
    <col min="10" max="10" width="13.421875" style="0" customWidth="1"/>
    <col min="11" max="11" width="14.00390625" style="0" customWidth="1"/>
    <col min="12" max="12" width="9.140625" style="0" customWidth="1"/>
    <col min="13" max="13" width="8.140625" style="0" customWidth="1"/>
  </cols>
  <sheetData>
    <row r="1" spans="1:14" ht="15.75" customHeight="1">
      <c r="A1" s="172" t="s">
        <v>34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37.5" customHeight="1">
      <c r="A2" s="173" t="s">
        <v>82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8.75" customHeight="1">
      <c r="A3" s="173" t="s">
        <v>83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5.75" customHeight="1">
      <c r="A4" s="174" t="s">
        <v>84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ht="15.75" customHeight="1">
      <c r="A5" s="175" t="s">
        <v>85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5.75">
      <c r="A6" s="204" t="s">
        <v>86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26.25" customHeight="1">
      <c r="A7" s="205" t="s">
        <v>0</v>
      </c>
      <c r="B7" s="205" t="s">
        <v>11</v>
      </c>
      <c r="C7" s="205" t="s">
        <v>12</v>
      </c>
      <c r="D7" s="205"/>
      <c r="E7" s="205"/>
      <c r="F7" s="205" t="s">
        <v>114</v>
      </c>
      <c r="G7" s="205"/>
      <c r="H7" s="205"/>
      <c r="I7" s="205"/>
      <c r="J7" s="205" t="s">
        <v>15</v>
      </c>
      <c r="K7" s="205"/>
      <c r="L7" s="205"/>
      <c r="M7" s="205"/>
      <c r="N7" s="70"/>
    </row>
    <row r="8" spans="1:14" ht="43.5" customHeight="1">
      <c r="A8" s="205"/>
      <c r="B8" s="205"/>
      <c r="C8" s="206" t="s">
        <v>13</v>
      </c>
      <c r="D8" s="206"/>
      <c r="E8" s="206"/>
      <c r="F8" s="205"/>
      <c r="G8" s="205"/>
      <c r="H8" s="205"/>
      <c r="I8" s="205"/>
      <c r="J8" s="206" t="s">
        <v>16</v>
      </c>
      <c r="K8" s="206"/>
      <c r="L8" s="206"/>
      <c r="M8" s="206"/>
      <c r="N8" s="70"/>
    </row>
    <row r="9" spans="1:14" ht="15.75">
      <c r="A9" s="205"/>
      <c r="B9" s="205"/>
      <c r="C9" s="205" t="s">
        <v>17</v>
      </c>
      <c r="D9" s="71" t="s">
        <v>18</v>
      </c>
      <c r="E9" s="71" t="s">
        <v>20</v>
      </c>
      <c r="F9" s="205" t="s">
        <v>17</v>
      </c>
      <c r="G9" s="205" t="s">
        <v>22</v>
      </c>
      <c r="H9" s="205" t="s">
        <v>20</v>
      </c>
      <c r="I9" s="205"/>
      <c r="J9" s="205" t="s">
        <v>17</v>
      </c>
      <c r="K9" s="205" t="s">
        <v>88</v>
      </c>
      <c r="L9" s="205" t="s">
        <v>20</v>
      </c>
      <c r="M9" s="205"/>
      <c r="N9" s="57"/>
    </row>
    <row r="10" spans="1:14" ht="18.75">
      <c r="A10" s="205"/>
      <c r="B10" s="205"/>
      <c r="C10" s="205"/>
      <c r="D10" s="71" t="s">
        <v>19</v>
      </c>
      <c r="E10" s="71" t="s">
        <v>89</v>
      </c>
      <c r="F10" s="205"/>
      <c r="G10" s="205"/>
      <c r="H10" s="205" t="s">
        <v>89</v>
      </c>
      <c r="I10" s="205"/>
      <c r="J10" s="205"/>
      <c r="K10" s="205"/>
      <c r="L10" s="205" t="s">
        <v>89</v>
      </c>
      <c r="M10" s="205"/>
      <c r="N10" s="57"/>
    </row>
    <row r="11" spans="1:14" s="76" customFormat="1" ht="15.75">
      <c r="A11" s="74">
        <v>1</v>
      </c>
      <c r="B11" s="74">
        <v>2</v>
      </c>
      <c r="C11" s="74">
        <v>3</v>
      </c>
      <c r="D11" s="74">
        <v>4</v>
      </c>
      <c r="E11" s="74">
        <v>5</v>
      </c>
      <c r="F11" s="74">
        <v>6</v>
      </c>
      <c r="G11" s="74">
        <v>7</v>
      </c>
      <c r="H11" s="207">
        <v>8</v>
      </c>
      <c r="I11" s="207"/>
      <c r="J11" s="74" t="s">
        <v>24</v>
      </c>
      <c r="K11" s="74" t="s">
        <v>25</v>
      </c>
      <c r="L11" s="207" t="s">
        <v>26</v>
      </c>
      <c r="M11" s="207"/>
      <c r="N11" s="75"/>
    </row>
    <row r="12" spans="1:14" ht="25.5" customHeight="1">
      <c r="A12" s="71" t="s">
        <v>27</v>
      </c>
      <c r="B12" s="72" t="s">
        <v>28</v>
      </c>
      <c r="C12" s="73">
        <v>10322</v>
      </c>
      <c r="D12" s="73">
        <v>3203</v>
      </c>
      <c r="E12" s="73">
        <v>747694</v>
      </c>
      <c r="F12" s="71">
        <v>46</v>
      </c>
      <c r="G12" s="71">
        <v>31</v>
      </c>
      <c r="H12" s="208">
        <v>4357</v>
      </c>
      <c r="I12" s="208"/>
      <c r="J12" s="73">
        <v>10368</v>
      </c>
      <c r="K12" s="73">
        <v>3234</v>
      </c>
      <c r="L12" s="208">
        <v>752051</v>
      </c>
      <c r="M12" s="208"/>
      <c r="N12" s="57"/>
    </row>
    <row r="13" spans="1:14" ht="15.75">
      <c r="A13" s="11">
        <v>1</v>
      </c>
      <c r="B13" s="77" t="s">
        <v>90</v>
      </c>
      <c r="C13" s="11">
        <v>10322</v>
      </c>
      <c r="D13" s="11">
        <v>3203</v>
      </c>
      <c r="E13" s="11">
        <v>747694</v>
      </c>
      <c r="F13" s="11">
        <v>46</v>
      </c>
      <c r="G13" s="11">
        <v>31</v>
      </c>
      <c r="H13" s="209">
        <v>4357</v>
      </c>
      <c r="I13" s="209"/>
      <c r="J13" s="11">
        <v>10368</v>
      </c>
      <c r="K13" s="11">
        <v>3234</v>
      </c>
      <c r="L13" s="209">
        <v>752051</v>
      </c>
      <c r="M13" s="209"/>
      <c r="N13" s="57"/>
    </row>
    <row r="14" spans="1:14" ht="30" customHeight="1">
      <c r="A14" s="71" t="s">
        <v>31</v>
      </c>
      <c r="B14" s="72" t="s">
        <v>32</v>
      </c>
      <c r="C14" s="73">
        <v>113436</v>
      </c>
      <c r="D14" s="73">
        <v>28253</v>
      </c>
      <c r="E14" s="73">
        <v>4956505</v>
      </c>
      <c r="F14" s="71">
        <v>182</v>
      </c>
      <c r="G14" s="71">
        <v>103</v>
      </c>
      <c r="H14" s="208">
        <v>10765</v>
      </c>
      <c r="I14" s="208"/>
      <c r="J14" s="73">
        <v>113618</v>
      </c>
      <c r="K14" s="73">
        <v>28356</v>
      </c>
      <c r="L14" s="208">
        <v>4967270</v>
      </c>
      <c r="M14" s="208"/>
      <c r="N14" s="57"/>
    </row>
    <row r="15" spans="1:14" ht="15.75">
      <c r="A15" s="11">
        <v>1</v>
      </c>
      <c r="B15" s="77" t="s">
        <v>91</v>
      </c>
      <c r="C15" s="11">
        <v>3485</v>
      </c>
      <c r="D15" s="11">
        <v>793</v>
      </c>
      <c r="E15" s="11">
        <v>144002</v>
      </c>
      <c r="F15" s="11">
        <v>7</v>
      </c>
      <c r="G15" s="11">
        <v>3</v>
      </c>
      <c r="H15" s="209">
        <v>375</v>
      </c>
      <c r="I15" s="209"/>
      <c r="J15" s="11">
        <v>3492</v>
      </c>
      <c r="K15" s="11">
        <v>796</v>
      </c>
      <c r="L15" s="209">
        <v>144377</v>
      </c>
      <c r="M15" s="209"/>
      <c r="N15" s="57"/>
    </row>
    <row r="16" spans="1:14" ht="15.75">
      <c r="A16" s="11">
        <v>2</v>
      </c>
      <c r="B16" s="77" t="s">
        <v>92</v>
      </c>
      <c r="C16" s="11">
        <v>5080</v>
      </c>
      <c r="D16" s="11">
        <v>1300</v>
      </c>
      <c r="E16" s="11">
        <v>262251</v>
      </c>
      <c r="F16" s="11">
        <v>5</v>
      </c>
      <c r="G16" s="11">
        <v>4</v>
      </c>
      <c r="H16" s="209">
        <v>455</v>
      </c>
      <c r="I16" s="209"/>
      <c r="J16" s="11">
        <v>5085</v>
      </c>
      <c r="K16" s="11">
        <v>1304</v>
      </c>
      <c r="L16" s="209">
        <v>262706</v>
      </c>
      <c r="M16" s="209"/>
      <c r="N16" s="57"/>
    </row>
    <row r="17" spans="1:14" ht="15.75">
      <c r="A17" s="11">
        <v>3</v>
      </c>
      <c r="B17" s="77" t="s">
        <v>93</v>
      </c>
      <c r="C17" s="11">
        <v>4766</v>
      </c>
      <c r="D17" s="11">
        <v>1127</v>
      </c>
      <c r="E17" s="11">
        <v>224886</v>
      </c>
      <c r="F17" s="11">
        <v>11</v>
      </c>
      <c r="G17" s="11">
        <v>5</v>
      </c>
      <c r="H17" s="209">
        <v>512</v>
      </c>
      <c r="I17" s="209"/>
      <c r="J17" s="11">
        <v>4777</v>
      </c>
      <c r="K17" s="11">
        <v>1132</v>
      </c>
      <c r="L17" s="209">
        <v>225398</v>
      </c>
      <c r="M17" s="209"/>
      <c r="N17" s="57"/>
    </row>
    <row r="18" spans="1:14" ht="15.75">
      <c r="A18" s="11">
        <v>4</v>
      </c>
      <c r="B18" s="77" t="s">
        <v>94</v>
      </c>
      <c r="C18" s="11">
        <v>3072</v>
      </c>
      <c r="D18" s="11">
        <v>702</v>
      </c>
      <c r="E18" s="11">
        <v>133012</v>
      </c>
      <c r="F18" s="11">
        <v>7</v>
      </c>
      <c r="G18" s="11">
        <v>5</v>
      </c>
      <c r="H18" s="209">
        <v>538</v>
      </c>
      <c r="I18" s="209"/>
      <c r="J18" s="11">
        <v>3079</v>
      </c>
      <c r="K18" s="11">
        <v>707</v>
      </c>
      <c r="L18" s="209">
        <v>133550</v>
      </c>
      <c r="M18" s="209"/>
      <c r="N18" s="57"/>
    </row>
    <row r="19" spans="1:14" ht="15.75">
      <c r="A19" s="11">
        <v>5</v>
      </c>
      <c r="B19" s="77" t="s">
        <v>95</v>
      </c>
      <c r="C19" s="11">
        <v>4349</v>
      </c>
      <c r="D19" s="11">
        <v>1096</v>
      </c>
      <c r="E19" s="11">
        <v>185242</v>
      </c>
      <c r="F19" s="11">
        <v>5</v>
      </c>
      <c r="G19" s="11">
        <v>6</v>
      </c>
      <c r="H19" s="209">
        <v>410</v>
      </c>
      <c r="I19" s="209"/>
      <c r="J19" s="11">
        <v>4354</v>
      </c>
      <c r="K19" s="11">
        <v>1102</v>
      </c>
      <c r="L19" s="209">
        <v>185652</v>
      </c>
      <c r="M19" s="209"/>
      <c r="N19" s="57"/>
    </row>
    <row r="20" spans="1:14" ht="15.75">
      <c r="A20" s="11">
        <v>6</v>
      </c>
      <c r="B20" s="77" t="s">
        <v>96</v>
      </c>
      <c r="C20" s="11">
        <v>2570</v>
      </c>
      <c r="D20" s="11">
        <v>695</v>
      </c>
      <c r="E20" s="11">
        <v>108192</v>
      </c>
      <c r="F20" s="11">
        <v>7</v>
      </c>
      <c r="G20" s="11">
        <v>4</v>
      </c>
      <c r="H20" s="209">
        <v>475</v>
      </c>
      <c r="I20" s="209"/>
      <c r="J20" s="11">
        <v>2577</v>
      </c>
      <c r="K20" s="11">
        <v>699</v>
      </c>
      <c r="L20" s="209">
        <v>108667</v>
      </c>
      <c r="M20" s="209"/>
      <c r="N20" s="57"/>
    </row>
    <row r="21" spans="1:14" ht="15.75">
      <c r="A21" s="11">
        <v>7</v>
      </c>
      <c r="B21" s="77" t="s">
        <v>97</v>
      </c>
      <c r="C21" s="11">
        <v>5553</v>
      </c>
      <c r="D21" s="11">
        <v>1447</v>
      </c>
      <c r="E21" s="11">
        <v>298432</v>
      </c>
      <c r="F21" s="11">
        <v>14</v>
      </c>
      <c r="G21" s="11">
        <v>7</v>
      </c>
      <c r="H21" s="209">
        <v>565</v>
      </c>
      <c r="I21" s="209"/>
      <c r="J21" s="11">
        <v>5567</v>
      </c>
      <c r="K21" s="11">
        <v>1454</v>
      </c>
      <c r="L21" s="209">
        <v>298997</v>
      </c>
      <c r="M21" s="209"/>
      <c r="N21" s="57"/>
    </row>
    <row r="22" spans="1:14" ht="15.75">
      <c r="A22" s="11">
        <v>8</v>
      </c>
      <c r="B22" s="77" t="s">
        <v>98</v>
      </c>
      <c r="C22" s="11">
        <v>2873</v>
      </c>
      <c r="D22" s="11">
        <v>758</v>
      </c>
      <c r="E22" s="11">
        <v>151954</v>
      </c>
      <c r="F22" s="11">
        <v>3</v>
      </c>
      <c r="G22" s="11">
        <v>3</v>
      </c>
      <c r="H22" s="209">
        <v>280</v>
      </c>
      <c r="I22" s="209"/>
      <c r="J22" s="11">
        <v>2876</v>
      </c>
      <c r="K22" s="11">
        <v>761</v>
      </c>
      <c r="L22" s="209">
        <v>152234</v>
      </c>
      <c r="M22" s="209"/>
      <c r="N22" s="57"/>
    </row>
    <row r="23" spans="1:14" ht="15.75">
      <c r="A23" s="11">
        <v>9</v>
      </c>
      <c r="B23" s="77" t="s">
        <v>99</v>
      </c>
      <c r="C23" s="11">
        <v>3510</v>
      </c>
      <c r="D23" s="11">
        <v>887</v>
      </c>
      <c r="E23" s="11">
        <v>165653</v>
      </c>
      <c r="F23" s="11">
        <v>5</v>
      </c>
      <c r="G23" s="11">
        <v>4</v>
      </c>
      <c r="H23" s="209">
        <v>320</v>
      </c>
      <c r="I23" s="209"/>
      <c r="J23" s="11">
        <v>3515</v>
      </c>
      <c r="K23" s="11">
        <v>891</v>
      </c>
      <c r="L23" s="209">
        <v>165973</v>
      </c>
      <c r="M23" s="209"/>
      <c r="N23" s="57"/>
    </row>
    <row r="24" spans="1:14" ht="15.75">
      <c r="A24" s="11">
        <v>10</v>
      </c>
      <c r="B24" s="77" t="s">
        <v>100</v>
      </c>
      <c r="C24" s="11">
        <v>4141</v>
      </c>
      <c r="D24" s="11">
        <v>1044</v>
      </c>
      <c r="E24" s="11">
        <v>188191</v>
      </c>
      <c r="F24" s="11">
        <v>8</v>
      </c>
      <c r="G24" s="11">
        <v>6</v>
      </c>
      <c r="H24" s="209">
        <v>605</v>
      </c>
      <c r="I24" s="209"/>
      <c r="J24" s="11">
        <v>4149</v>
      </c>
      <c r="K24" s="11">
        <v>1050</v>
      </c>
      <c r="L24" s="209">
        <v>188796</v>
      </c>
      <c r="M24" s="209"/>
      <c r="N24" s="57"/>
    </row>
    <row r="25" spans="1:14" ht="15.75">
      <c r="A25" s="11">
        <v>11</v>
      </c>
      <c r="B25" s="77" t="s">
        <v>101</v>
      </c>
      <c r="C25" s="11">
        <v>3266</v>
      </c>
      <c r="D25" s="11">
        <v>762</v>
      </c>
      <c r="E25" s="11">
        <v>132090</v>
      </c>
      <c r="F25" s="11">
        <v>9</v>
      </c>
      <c r="G25" s="11">
        <v>4</v>
      </c>
      <c r="H25" s="209">
        <v>510</v>
      </c>
      <c r="I25" s="209"/>
      <c r="J25" s="11">
        <v>3275</v>
      </c>
      <c r="K25" s="11">
        <v>766</v>
      </c>
      <c r="L25" s="209">
        <v>132600</v>
      </c>
      <c r="M25" s="209"/>
      <c r="N25" s="57"/>
    </row>
    <row r="26" spans="1:14" ht="15.75">
      <c r="A26" s="11">
        <v>12</v>
      </c>
      <c r="B26" s="77" t="s">
        <v>102</v>
      </c>
      <c r="C26" s="11">
        <v>7046</v>
      </c>
      <c r="D26" s="11">
        <v>1915</v>
      </c>
      <c r="E26" s="11">
        <v>296866</v>
      </c>
      <c r="F26" s="11">
        <v>10</v>
      </c>
      <c r="G26" s="11">
        <v>5</v>
      </c>
      <c r="H26" s="209">
        <v>535</v>
      </c>
      <c r="I26" s="209"/>
      <c r="J26" s="11">
        <v>7056</v>
      </c>
      <c r="K26" s="11">
        <v>1920</v>
      </c>
      <c r="L26" s="209">
        <v>297401</v>
      </c>
      <c r="M26" s="209"/>
      <c r="N26" s="57"/>
    </row>
    <row r="27" spans="1:14" ht="15.75">
      <c r="A27" s="11">
        <v>13</v>
      </c>
      <c r="B27" s="77" t="s">
        <v>103</v>
      </c>
      <c r="C27" s="11">
        <v>4939</v>
      </c>
      <c r="D27" s="11">
        <v>1192</v>
      </c>
      <c r="E27" s="11">
        <v>221975</v>
      </c>
      <c r="F27" s="11">
        <v>6</v>
      </c>
      <c r="G27" s="11">
        <v>5</v>
      </c>
      <c r="H27" s="209">
        <v>550</v>
      </c>
      <c r="I27" s="209"/>
      <c r="J27" s="11">
        <v>4945</v>
      </c>
      <c r="K27" s="11">
        <v>1197</v>
      </c>
      <c r="L27" s="209">
        <v>222525</v>
      </c>
      <c r="M27" s="209"/>
      <c r="N27" s="57"/>
    </row>
    <row r="28" spans="1:14" ht="15.75">
      <c r="A28" s="11">
        <v>14</v>
      </c>
      <c r="B28" s="77" t="s">
        <v>104</v>
      </c>
      <c r="C28" s="11">
        <v>4848</v>
      </c>
      <c r="D28" s="11">
        <v>1165</v>
      </c>
      <c r="E28" s="11">
        <v>213027</v>
      </c>
      <c r="F28" s="11">
        <v>11</v>
      </c>
      <c r="G28" s="11">
        <v>4</v>
      </c>
      <c r="H28" s="209">
        <v>430</v>
      </c>
      <c r="I28" s="209"/>
      <c r="J28" s="11">
        <v>4859</v>
      </c>
      <c r="K28" s="11">
        <v>1169</v>
      </c>
      <c r="L28" s="209">
        <v>213457</v>
      </c>
      <c r="M28" s="209"/>
      <c r="N28" s="57"/>
    </row>
    <row r="29" spans="1:14" ht="15.75">
      <c r="A29" s="11">
        <v>15</v>
      </c>
      <c r="B29" s="77" t="s">
        <v>105</v>
      </c>
      <c r="C29" s="11">
        <v>8933</v>
      </c>
      <c r="D29" s="11">
        <v>2337</v>
      </c>
      <c r="E29" s="11">
        <v>387813</v>
      </c>
      <c r="F29" s="11">
        <v>15</v>
      </c>
      <c r="G29" s="11">
        <v>5</v>
      </c>
      <c r="H29" s="209">
        <v>580</v>
      </c>
      <c r="I29" s="209"/>
      <c r="J29" s="11">
        <v>8948</v>
      </c>
      <c r="K29" s="11">
        <v>2342</v>
      </c>
      <c r="L29" s="209">
        <v>388393</v>
      </c>
      <c r="M29" s="209"/>
      <c r="N29" s="57"/>
    </row>
    <row r="30" spans="1:14" ht="15.75">
      <c r="A30" s="11">
        <v>16</v>
      </c>
      <c r="B30" s="77" t="s">
        <v>106</v>
      </c>
      <c r="C30" s="11">
        <v>3827</v>
      </c>
      <c r="D30" s="11">
        <v>988</v>
      </c>
      <c r="E30" s="11">
        <v>181065</v>
      </c>
      <c r="F30" s="11">
        <v>8</v>
      </c>
      <c r="G30" s="11">
        <v>4</v>
      </c>
      <c r="H30" s="209">
        <v>420</v>
      </c>
      <c r="I30" s="209"/>
      <c r="J30" s="11">
        <v>3835</v>
      </c>
      <c r="K30" s="11">
        <v>992</v>
      </c>
      <c r="L30" s="209">
        <v>181485</v>
      </c>
      <c r="M30" s="209"/>
      <c r="N30" s="57"/>
    </row>
    <row r="31" spans="1:14" ht="15.75">
      <c r="A31" s="11">
        <v>17</v>
      </c>
      <c r="B31" s="77" t="s">
        <v>107</v>
      </c>
      <c r="C31" s="11">
        <v>7387</v>
      </c>
      <c r="D31" s="11">
        <v>1792</v>
      </c>
      <c r="E31" s="11">
        <v>350244</v>
      </c>
      <c r="F31" s="11">
        <v>8</v>
      </c>
      <c r="G31" s="11">
        <v>5</v>
      </c>
      <c r="H31" s="209">
        <v>600</v>
      </c>
      <c r="I31" s="209"/>
      <c r="J31" s="11">
        <v>7395</v>
      </c>
      <c r="K31" s="11">
        <v>1797</v>
      </c>
      <c r="L31" s="209">
        <v>350844</v>
      </c>
      <c r="M31" s="209"/>
      <c r="N31" s="57"/>
    </row>
    <row r="32" spans="1:14" ht="15.75">
      <c r="A32" s="11">
        <v>18</v>
      </c>
      <c r="B32" s="77" t="s">
        <v>108</v>
      </c>
      <c r="C32" s="11">
        <v>6168</v>
      </c>
      <c r="D32" s="11">
        <v>1387</v>
      </c>
      <c r="E32" s="11">
        <v>208050</v>
      </c>
      <c r="F32" s="11">
        <v>5</v>
      </c>
      <c r="G32" s="11">
        <v>3</v>
      </c>
      <c r="H32" s="209">
        <v>270</v>
      </c>
      <c r="I32" s="209"/>
      <c r="J32" s="11">
        <v>6173</v>
      </c>
      <c r="K32" s="11">
        <v>1390</v>
      </c>
      <c r="L32" s="209">
        <v>208320</v>
      </c>
      <c r="M32" s="209"/>
      <c r="N32" s="57"/>
    </row>
    <row r="33" spans="1:14" ht="15.75">
      <c r="A33" s="11">
        <v>19</v>
      </c>
      <c r="B33" s="77" t="s">
        <v>109</v>
      </c>
      <c r="C33" s="11">
        <v>8576</v>
      </c>
      <c r="D33" s="11">
        <v>2027</v>
      </c>
      <c r="E33" s="11">
        <v>324320</v>
      </c>
      <c r="F33" s="11">
        <v>7</v>
      </c>
      <c r="G33" s="11">
        <v>3</v>
      </c>
      <c r="H33" s="209">
        <v>250</v>
      </c>
      <c r="I33" s="209"/>
      <c r="J33" s="11">
        <v>8583</v>
      </c>
      <c r="K33" s="11">
        <v>2030</v>
      </c>
      <c r="L33" s="209">
        <v>324570</v>
      </c>
      <c r="M33" s="209"/>
      <c r="N33" s="57"/>
    </row>
    <row r="34" spans="1:14" ht="15.75">
      <c r="A34" s="11">
        <v>20</v>
      </c>
      <c r="B34" s="77" t="s">
        <v>110</v>
      </c>
      <c r="C34" s="11">
        <v>4593</v>
      </c>
      <c r="D34" s="11">
        <v>1145</v>
      </c>
      <c r="E34" s="11">
        <v>183200</v>
      </c>
      <c r="F34" s="11">
        <v>7</v>
      </c>
      <c r="G34" s="11">
        <v>3</v>
      </c>
      <c r="H34" s="209">
        <v>350</v>
      </c>
      <c r="I34" s="209"/>
      <c r="J34" s="11">
        <v>4600</v>
      </c>
      <c r="K34" s="11">
        <v>1148</v>
      </c>
      <c r="L34" s="209">
        <v>183550</v>
      </c>
      <c r="M34" s="209"/>
      <c r="N34" s="57"/>
    </row>
    <row r="35" spans="1:14" ht="15.75">
      <c r="A35" s="11">
        <v>21</v>
      </c>
      <c r="B35" s="77" t="s">
        <v>111</v>
      </c>
      <c r="C35" s="11">
        <v>4039</v>
      </c>
      <c r="D35" s="11">
        <v>1208</v>
      </c>
      <c r="E35" s="11">
        <v>203399</v>
      </c>
      <c r="F35" s="11">
        <v>6</v>
      </c>
      <c r="G35" s="11">
        <v>5</v>
      </c>
      <c r="H35" s="209">
        <v>610</v>
      </c>
      <c r="I35" s="209"/>
      <c r="J35" s="11">
        <v>4045</v>
      </c>
      <c r="K35" s="11">
        <v>1213</v>
      </c>
      <c r="L35" s="209">
        <v>204009</v>
      </c>
      <c r="M35" s="209"/>
      <c r="N35" s="57"/>
    </row>
    <row r="36" spans="1:14" ht="15.75">
      <c r="A36" s="11">
        <v>22</v>
      </c>
      <c r="B36" s="77" t="s">
        <v>112</v>
      </c>
      <c r="C36" s="11">
        <v>2683</v>
      </c>
      <c r="D36" s="11">
        <v>658</v>
      </c>
      <c r="E36" s="11">
        <v>118440</v>
      </c>
      <c r="F36" s="11">
        <v>6</v>
      </c>
      <c r="G36" s="11">
        <v>3</v>
      </c>
      <c r="H36" s="209">
        <v>340</v>
      </c>
      <c r="I36" s="209"/>
      <c r="J36" s="11">
        <v>2689</v>
      </c>
      <c r="K36" s="11">
        <v>661</v>
      </c>
      <c r="L36" s="209">
        <v>118780</v>
      </c>
      <c r="M36" s="209"/>
      <c r="N36" s="57"/>
    </row>
    <row r="37" spans="1:14" ht="15.75">
      <c r="A37" s="11">
        <v>23</v>
      </c>
      <c r="B37" s="77" t="s">
        <v>113</v>
      </c>
      <c r="C37" s="11">
        <v>7732</v>
      </c>
      <c r="D37" s="11">
        <v>1828</v>
      </c>
      <c r="E37" s="11">
        <v>274201</v>
      </c>
      <c r="F37" s="11">
        <v>12</v>
      </c>
      <c r="G37" s="11">
        <v>7</v>
      </c>
      <c r="H37" s="209">
        <v>785</v>
      </c>
      <c r="I37" s="209"/>
      <c r="J37" s="11">
        <v>7744</v>
      </c>
      <c r="K37" s="11">
        <v>1835</v>
      </c>
      <c r="L37" s="209">
        <v>274986</v>
      </c>
      <c r="M37" s="209"/>
      <c r="N37" s="57"/>
    </row>
  </sheetData>
  <sheetProtection/>
  <mergeCells count="76">
    <mergeCell ref="J7:M7"/>
    <mergeCell ref="J8:M8"/>
    <mergeCell ref="H35:I35"/>
    <mergeCell ref="L35:M35"/>
    <mergeCell ref="H36:I36"/>
    <mergeCell ref="L36:M36"/>
    <mergeCell ref="H29:I29"/>
    <mergeCell ref="L29:M29"/>
    <mergeCell ref="H30:I30"/>
    <mergeCell ref="L30:M30"/>
    <mergeCell ref="H37:I37"/>
    <mergeCell ref="L37:M37"/>
    <mergeCell ref="H32:I32"/>
    <mergeCell ref="L32:M32"/>
    <mergeCell ref="H33:I33"/>
    <mergeCell ref="L33:M33"/>
    <mergeCell ref="H34:I34"/>
    <mergeCell ref="L34:M34"/>
    <mergeCell ref="H31:I31"/>
    <mergeCell ref="L31:M31"/>
    <mergeCell ref="H26:I26"/>
    <mergeCell ref="L26:M26"/>
    <mergeCell ref="H27:I27"/>
    <mergeCell ref="L27:M27"/>
    <mergeCell ref="H28:I28"/>
    <mergeCell ref="L28:M28"/>
    <mergeCell ref="H23:I23"/>
    <mergeCell ref="L23:M23"/>
    <mergeCell ref="H24:I24"/>
    <mergeCell ref="L24:M24"/>
    <mergeCell ref="H25:I25"/>
    <mergeCell ref="L25:M25"/>
    <mergeCell ref="H20:I20"/>
    <mergeCell ref="L20:M20"/>
    <mergeCell ref="H21:I21"/>
    <mergeCell ref="L21:M21"/>
    <mergeCell ref="H22:I22"/>
    <mergeCell ref="L22:M22"/>
    <mergeCell ref="H17:I17"/>
    <mergeCell ref="L17:M17"/>
    <mergeCell ref="H18:I18"/>
    <mergeCell ref="L18:M18"/>
    <mergeCell ref="H19:I19"/>
    <mergeCell ref="L19:M19"/>
    <mergeCell ref="H14:I14"/>
    <mergeCell ref="L14:M14"/>
    <mergeCell ref="H15:I15"/>
    <mergeCell ref="L15:M15"/>
    <mergeCell ref="H16:I16"/>
    <mergeCell ref="L16:M16"/>
    <mergeCell ref="H11:I11"/>
    <mergeCell ref="L11:M11"/>
    <mergeCell ref="H12:I12"/>
    <mergeCell ref="L12:M12"/>
    <mergeCell ref="H13:I13"/>
    <mergeCell ref="L13:M13"/>
    <mergeCell ref="A1:N1"/>
    <mergeCell ref="A2:N2"/>
    <mergeCell ref="A3:N3"/>
    <mergeCell ref="A4:N4"/>
    <mergeCell ref="A5:N5"/>
    <mergeCell ref="F9:F10"/>
    <mergeCell ref="G9:G10"/>
    <mergeCell ref="H9:I9"/>
    <mergeCell ref="J9:J10"/>
    <mergeCell ref="K9:K10"/>
    <mergeCell ref="A6:N6"/>
    <mergeCell ref="A7:A10"/>
    <mergeCell ref="B7:B10"/>
    <mergeCell ref="C7:E7"/>
    <mergeCell ref="C8:E8"/>
    <mergeCell ref="C9:C10"/>
    <mergeCell ref="L9:M9"/>
    <mergeCell ref="H10:I10"/>
    <mergeCell ref="L10:M10"/>
    <mergeCell ref="F7:I8"/>
  </mergeCells>
  <printOptions/>
  <pageMargins left="0.2" right="0.2" top="0.5" bottom="0.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4">
      <selection activeCell="F18" sqref="F18"/>
    </sheetView>
  </sheetViews>
  <sheetFormatPr defaultColWidth="9.140625" defaultRowHeight="12.75"/>
  <cols>
    <col min="2" max="2" width="25.140625" style="0" customWidth="1"/>
    <col min="3" max="4" width="12.00390625" style="0" bestFit="1" customWidth="1"/>
    <col min="5" max="5" width="13.57421875" style="0" bestFit="1" customWidth="1"/>
    <col min="6" max="6" width="10.28125" style="0" customWidth="1"/>
    <col min="8" max="8" width="10.7109375" style="0" bestFit="1" customWidth="1"/>
    <col min="9" max="9" width="12.00390625" style="0" bestFit="1" customWidth="1"/>
    <col min="10" max="10" width="13.28125" style="0" customWidth="1"/>
    <col min="11" max="11" width="14.57421875" style="0" customWidth="1"/>
  </cols>
  <sheetData>
    <row r="1" spans="1:11" ht="18.75">
      <c r="A1" s="211" t="s">
        <v>34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8.75">
      <c r="A2" s="212" t="s">
        <v>45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8.75">
      <c r="A3" s="213" t="s">
        <v>115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18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8.75">
      <c r="A5" s="78"/>
      <c r="B5" s="79" t="s">
        <v>116</v>
      </c>
      <c r="C5" s="78"/>
      <c r="D5" s="78"/>
      <c r="E5" s="78"/>
      <c r="F5" s="78"/>
      <c r="G5" s="78"/>
      <c r="H5" s="78"/>
      <c r="I5" s="78"/>
      <c r="J5" s="78"/>
      <c r="K5" s="78"/>
    </row>
    <row r="6" spans="1:11" ht="18.75">
      <c r="A6" s="78"/>
      <c r="B6" s="79" t="s">
        <v>117</v>
      </c>
      <c r="C6" s="78"/>
      <c r="D6" s="78"/>
      <c r="E6" s="78"/>
      <c r="F6" s="78"/>
      <c r="G6" s="78"/>
      <c r="H6" s="78"/>
      <c r="I6" s="78"/>
      <c r="J6" s="78"/>
      <c r="K6" s="78"/>
    </row>
    <row r="7" spans="1:11" ht="18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54.75" customHeight="1">
      <c r="A8" s="294" t="s">
        <v>0</v>
      </c>
      <c r="B8" s="294" t="s">
        <v>11</v>
      </c>
      <c r="C8" s="294" t="s">
        <v>118</v>
      </c>
      <c r="D8" s="294"/>
      <c r="E8" s="294"/>
      <c r="F8" s="294" t="s">
        <v>119</v>
      </c>
      <c r="G8" s="294"/>
      <c r="H8" s="294"/>
      <c r="I8" s="294" t="s">
        <v>120</v>
      </c>
      <c r="J8" s="294"/>
      <c r="K8" s="294"/>
    </row>
    <row r="9" spans="1:11" ht="59.25" customHeight="1">
      <c r="A9" s="294"/>
      <c r="B9" s="294"/>
      <c r="C9" s="295" t="s">
        <v>17</v>
      </c>
      <c r="D9" s="295" t="s">
        <v>22</v>
      </c>
      <c r="E9" s="295" t="s">
        <v>121</v>
      </c>
      <c r="F9" s="295" t="s">
        <v>17</v>
      </c>
      <c r="G9" s="295" t="s">
        <v>22</v>
      </c>
      <c r="H9" s="295" t="s">
        <v>121</v>
      </c>
      <c r="I9" s="295" t="s">
        <v>17</v>
      </c>
      <c r="J9" s="295" t="s">
        <v>22</v>
      </c>
      <c r="K9" s="295" t="s">
        <v>121</v>
      </c>
    </row>
    <row r="10" spans="1:11" ht="31.5">
      <c r="A10" s="296">
        <v>1</v>
      </c>
      <c r="B10" s="296">
        <v>2</v>
      </c>
      <c r="C10" s="296">
        <v>3</v>
      </c>
      <c r="D10" s="296">
        <v>4</v>
      </c>
      <c r="E10" s="296">
        <v>5</v>
      </c>
      <c r="F10" s="296">
        <v>6</v>
      </c>
      <c r="G10" s="296">
        <v>7</v>
      </c>
      <c r="H10" s="296">
        <v>8</v>
      </c>
      <c r="I10" s="296" t="s">
        <v>24</v>
      </c>
      <c r="J10" s="296" t="s">
        <v>25</v>
      </c>
      <c r="K10" s="296" t="s">
        <v>26</v>
      </c>
    </row>
    <row r="11" spans="1:11" ht="15.75">
      <c r="A11" s="295" t="s">
        <v>27</v>
      </c>
      <c r="B11" s="297" t="s">
        <v>57</v>
      </c>
      <c r="C11" s="298">
        <f>C12</f>
        <v>8317</v>
      </c>
      <c r="D11" s="298">
        <f aca="true" t="shared" si="0" ref="D11:K11">D12</f>
        <v>2180</v>
      </c>
      <c r="E11" s="298">
        <f t="shared" si="0"/>
        <v>56222.2</v>
      </c>
      <c r="F11" s="298">
        <f>I11-C11</f>
        <v>966</v>
      </c>
      <c r="G11" s="298">
        <f>J11-D11</f>
        <v>263</v>
      </c>
      <c r="H11" s="298">
        <f>K11-E11</f>
        <v>9372.350000000006</v>
      </c>
      <c r="I11" s="298">
        <f t="shared" si="0"/>
        <v>9283</v>
      </c>
      <c r="J11" s="298">
        <f t="shared" si="0"/>
        <v>2443</v>
      </c>
      <c r="K11" s="298">
        <f t="shared" si="0"/>
        <v>65594.55</v>
      </c>
    </row>
    <row r="12" spans="1:14" ht="15.75">
      <c r="A12" s="299">
        <v>1</v>
      </c>
      <c r="B12" s="300" t="s">
        <v>122</v>
      </c>
      <c r="C12" s="301">
        <v>8317</v>
      </c>
      <c r="D12" s="301">
        <v>2180</v>
      </c>
      <c r="E12" s="301">
        <f>D12*25.79</f>
        <v>56222.2</v>
      </c>
      <c r="F12" s="302">
        <f>I12-C12</f>
        <v>966</v>
      </c>
      <c r="G12" s="302">
        <f aca="true" t="shared" si="1" ref="F12:H31">J12-D12</f>
        <v>263</v>
      </c>
      <c r="H12" s="302">
        <f t="shared" si="1"/>
        <v>9372.350000000006</v>
      </c>
      <c r="I12" s="302">
        <v>9283</v>
      </c>
      <c r="J12" s="302">
        <v>2443</v>
      </c>
      <c r="K12" s="302">
        <f>J12*26.85</f>
        <v>65594.55</v>
      </c>
      <c r="N12" s="82"/>
    </row>
    <row r="13" spans="1:11" ht="15.75">
      <c r="A13" s="295" t="s">
        <v>31</v>
      </c>
      <c r="B13" s="297" t="s">
        <v>32</v>
      </c>
      <c r="C13" s="298">
        <f>SUM(C14:C31)</f>
        <v>44372</v>
      </c>
      <c r="D13" s="298">
        <f aca="true" t="shared" si="2" ref="D13:K13">SUM(D14:D31)</f>
        <v>11115</v>
      </c>
      <c r="E13" s="298">
        <f t="shared" si="2"/>
        <v>246364.72999999998</v>
      </c>
      <c r="F13" s="298">
        <f t="shared" si="1"/>
        <v>-83</v>
      </c>
      <c r="G13" s="298">
        <f t="shared" si="1"/>
        <v>-124</v>
      </c>
      <c r="H13" s="298">
        <f t="shared" si="1"/>
        <v>-3353.6500000000524</v>
      </c>
      <c r="I13" s="298">
        <f t="shared" si="2"/>
        <v>44289</v>
      </c>
      <c r="J13" s="298">
        <f t="shared" si="2"/>
        <v>10991</v>
      </c>
      <c r="K13" s="298">
        <f t="shared" si="2"/>
        <v>243011.07999999993</v>
      </c>
    </row>
    <row r="14" spans="1:11" ht="15.75">
      <c r="A14" s="299">
        <v>1</v>
      </c>
      <c r="B14" s="300" t="s">
        <v>123</v>
      </c>
      <c r="C14" s="302">
        <v>2556</v>
      </c>
      <c r="D14" s="302">
        <v>616</v>
      </c>
      <c r="E14" s="302">
        <f>D14*22.9</f>
        <v>14106.4</v>
      </c>
      <c r="F14" s="302">
        <f t="shared" si="1"/>
        <v>35</v>
      </c>
      <c r="G14" s="302">
        <f t="shared" si="1"/>
        <v>-1</v>
      </c>
      <c r="H14" s="302">
        <f t="shared" si="1"/>
        <v>-22.899999999999636</v>
      </c>
      <c r="I14" s="302">
        <v>2591</v>
      </c>
      <c r="J14" s="302">
        <v>615</v>
      </c>
      <c r="K14" s="302">
        <f>J14*22.9</f>
        <v>14083.5</v>
      </c>
    </row>
    <row r="15" spans="1:11" ht="15.75">
      <c r="A15" s="299">
        <v>2</v>
      </c>
      <c r="B15" s="300" t="s">
        <v>124</v>
      </c>
      <c r="C15" s="302">
        <v>2027</v>
      </c>
      <c r="D15" s="302">
        <v>505</v>
      </c>
      <c r="E15" s="302">
        <f>D15*20.06</f>
        <v>10130.3</v>
      </c>
      <c r="F15" s="302">
        <f t="shared" si="1"/>
        <v>32</v>
      </c>
      <c r="G15" s="302">
        <f t="shared" si="1"/>
        <v>17</v>
      </c>
      <c r="H15" s="302">
        <f t="shared" si="1"/>
        <v>341.02000000000044</v>
      </c>
      <c r="I15" s="302">
        <v>2059</v>
      </c>
      <c r="J15" s="302">
        <v>522</v>
      </c>
      <c r="K15" s="302">
        <f>J15*20.06</f>
        <v>10471.32</v>
      </c>
    </row>
    <row r="16" spans="1:11" ht="15.75">
      <c r="A16" s="299">
        <v>3</v>
      </c>
      <c r="B16" s="300" t="s">
        <v>125</v>
      </c>
      <c r="C16" s="302">
        <v>2521</v>
      </c>
      <c r="D16" s="302">
        <v>613</v>
      </c>
      <c r="E16" s="302">
        <f>D16*20.31</f>
        <v>12450.029999999999</v>
      </c>
      <c r="F16" s="302">
        <f t="shared" si="1"/>
        <v>40</v>
      </c>
      <c r="G16" s="302">
        <f t="shared" si="1"/>
        <v>18</v>
      </c>
      <c r="H16" s="302">
        <f t="shared" si="1"/>
        <v>365.5799999999999</v>
      </c>
      <c r="I16" s="302">
        <v>2561</v>
      </c>
      <c r="J16" s="302">
        <v>631</v>
      </c>
      <c r="K16" s="302">
        <f>J16*20.31</f>
        <v>12815.609999999999</v>
      </c>
    </row>
    <row r="17" spans="1:11" ht="15.75">
      <c r="A17" s="299">
        <v>4</v>
      </c>
      <c r="B17" s="300" t="s">
        <v>126</v>
      </c>
      <c r="C17" s="302">
        <v>3054</v>
      </c>
      <c r="D17" s="302">
        <v>727</v>
      </c>
      <c r="E17" s="302">
        <f>D17*26.88</f>
        <v>19541.76</v>
      </c>
      <c r="F17" s="302">
        <f t="shared" si="1"/>
        <v>41</v>
      </c>
      <c r="G17" s="302">
        <f t="shared" si="1"/>
        <v>-9</v>
      </c>
      <c r="H17" s="302">
        <f t="shared" si="1"/>
        <v>-241.91999999999825</v>
      </c>
      <c r="I17" s="302">
        <v>3095</v>
      </c>
      <c r="J17" s="302">
        <v>718</v>
      </c>
      <c r="K17" s="302">
        <f>J17*26.88</f>
        <v>19299.84</v>
      </c>
    </row>
    <row r="18" spans="1:11" ht="15.75">
      <c r="A18" s="299">
        <v>5</v>
      </c>
      <c r="B18" s="300" t="s">
        <v>127</v>
      </c>
      <c r="C18" s="302">
        <v>1132</v>
      </c>
      <c r="D18" s="302">
        <v>279</v>
      </c>
      <c r="E18" s="302">
        <f>D18*24.92</f>
        <v>6952.68</v>
      </c>
      <c r="F18" s="302">
        <f t="shared" si="1"/>
        <v>16</v>
      </c>
      <c r="G18" s="302">
        <f t="shared" si="1"/>
        <v>4</v>
      </c>
      <c r="H18" s="302">
        <f t="shared" si="1"/>
        <v>99.68000000000029</v>
      </c>
      <c r="I18" s="302">
        <v>1148</v>
      </c>
      <c r="J18" s="302">
        <v>283</v>
      </c>
      <c r="K18" s="302">
        <f>J18*24.92</f>
        <v>7052.360000000001</v>
      </c>
    </row>
    <row r="19" spans="1:11" ht="15.75">
      <c r="A19" s="299">
        <v>6</v>
      </c>
      <c r="B19" s="300" t="s">
        <v>128</v>
      </c>
      <c r="C19" s="302">
        <v>3308</v>
      </c>
      <c r="D19" s="302">
        <v>859</v>
      </c>
      <c r="E19" s="302">
        <f>D19*24.21</f>
        <v>20796.39</v>
      </c>
      <c r="F19" s="302">
        <f t="shared" si="1"/>
        <v>46</v>
      </c>
      <c r="G19" s="302">
        <f t="shared" si="1"/>
        <v>-1</v>
      </c>
      <c r="H19" s="302">
        <f t="shared" si="1"/>
        <v>-24.209999999999127</v>
      </c>
      <c r="I19" s="302">
        <v>3354</v>
      </c>
      <c r="J19" s="302">
        <v>858</v>
      </c>
      <c r="K19" s="302">
        <f>J19*24.21</f>
        <v>20772.18</v>
      </c>
    </row>
    <row r="20" spans="1:11" ht="15.75">
      <c r="A20" s="299">
        <v>7</v>
      </c>
      <c r="B20" s="300" t="s">
        <v>129</v>
      </c>
      <c r="C20" s="302">
        <v>1337</v>
      </c>
      <c r="D20" s="302">
        <v>335</v>
      </c>
      <c r="E20" s="302">
        <f>D20*25.36</f>
        <v>8495.6</v>
      </c>
      <c r="F20" s="302">
        <f t="shared" si="1"/>
        <v>19</v>
      </c>
      <c r="G20" s="302">
        <f t="shared" si="1"/>
        <v>3</v>
      </c>
      <c r="H20" s="302">
        <f t="shared" si="1"/>
        <v>76.07999999999993</v>
      </c>
      <c r="I20" s="302">
        <v>1356</v>
      </c>
      <c r="J20" s="302">
        <v>338</v>
      </c>
      <c r="K20" s="302">
        <f>J20*25.36</f>
        <v>8571.68</v>
      </c>
    </row>
    <row r="21" spans="1:11" ht="15.75">
      <c r="A21" s="299">
        <v>8</v>
      </c>
      <c r="B21" s="300" t="s">
        <v>130</v>
      </c>
      <c r="C21" s="302">
        <v>3559</v>
      </c>
      <c r="D21" s="302">
        <v>879</v>
      </c>
      <c r="E21" s="302">
        <f>D21*18.25</f>
        <v>16041.75</v>
      </c>
      <c r="F21" s="302">
        <f t="shared" si="1"/>
        <v>54</v>
      </c>
      <c r="G21" s="302">
        <f t="shared" si="1"/>
        <v>-1</v>
      </c>
      <c r="H21" s="302">
        <f t="shared" si="1"/>
        <v>-18.25</v>
      </c>
      <c r="I21" s="302">
        <v>3613</v>
      </c>
      <c r="J21" s="302">
        <v>878</v>
      </c>
      <c r="K21" s="302">
        <f>J21*18.25</f>
        <v>16023.5</v>
      </c>
    </row>
    <row r="22" spans="1:11" ht="15.75">
      <c r="A22" s="299">
        <v>9</v>
      </c>
      <c r="B22" s="300" t="s">
        <v>94</v>
      </c>
      <c r="C22" s="302">
        <v>1446</v>
      </c>
      <c r="D22" s="302">
        <v>333</v>
      </c>
      <c r="E22" s="302">
        <f>D22*21.21</f>
        <v>7062.93</v>
      </c>
      <c r="F22" s="302">
        <f t="shared" si="1"/>
        <v>19</v>
      </c>
      <c r="G22" s="302">
        <f t="shared" si="1"/>
        <v>6</v>
      </c>
      <c r="H22" s="302">
        <f t="shared" si="1"/>
        <v>127.26000000000022</v>
      </c>
      <c r="I22" s="302">
        <v>1465</v>
      </c>
      <c r="J22" s="302">
        <v>339</v>
      </c>
      <c r="K22" s="302">
        <f>J22*21.21</f>
        <v>7190.1900000000005</v>
      </c>
    </row>
    <row r="23" spans="1:11" ht="15.75">
      <c r="A23" s="299">
        <v>10</v>
      </c>
      <c r="B23" s="300" t="s">
        <v>131</v>
      </c>
      <c r="C23" s="302">
        <v>3180</v>
      </c>
      <c r="D23" s="302">
        <v>874</v>
      </c>
      <c r="E23" s="302">
        <f>D23*24.66</f>
        <v>21552.84</v>
      </c>
      <c r="F23" s="302">
        <f t="shared" si="1"/>
        <v>-675</v>
      </c>
      <c r="G23" s="302">
        <f t="shared" si="1"/>
        <v>-193</v>
      </c>
      <c r="H23" s="302">
        <f t="shared" si="1"/>
        <v>-4759.380000000001</v>
      </c>
      <c r="I23" s="302">
        <v>2505</v>
      </c>
      <c r="J23" s="302">
        <v>681</v>
      </c>
      <c r="K23" s="302">
        <f>J23*24.66</f>
        <v>16793.46</v>
      </c>
    </row>
    <row r="24" spans="1:11" ht="15.75">
      <c r="A24" s="299">
        <v>11</v>
      </c>
      <c r="B24" s="300" t="s">
        <v>132</v>
      </c>
      <c r="C24" s="302">
        <v>3446</v>
      </c>
      <c r="D24" s="302">
        <v>863</v>
      </c>
      <c r="E24" s="302">
        <f>D24*19.13</f>
        <v>16509.19</v>
      </c>
      <c r="F24" s="302">
        <f t="shared" si="1"/>
        <v>47</v>
      </c>
      <c r="G24" s="302">
        <f t="shared" si="1"/>
        <v>-10</v>
      </c>
      <c r="H24" s="302">
        <f t="shared" si="1"/>
        <v>-191.29999999999927</v>
      </c>
      <c r="I24" s="302">
        <v>3493</v>
      </c>
      <c r="J24" s="302">
        <v>853</v>
      </c>
      <c r="K24" s="302">
        <f>J24*19.13</f>
        <v>16317.89</v>
      </c>
    </row>
    <row r="25" spans="1:11" ht="15.75">
      <c r="A25" s="299">
        <v>12</v>
      </c>
      <c r="B25" s="300" t="s">
        <v>133</v>
      </c>
      <c r="C25" s="300">
        <v>1754</v>
      </c>
      <c r="D25" s="300">
        <v>433</v>
      </c>
      <c r="E25" s="303">
        <f>D25*19.78</f>
        <v>8564.74</v>
      </c>
      <c r="F25" s="302">
        <f t="shared" si="1"/>
        <v>25</v>
      </c>
      <c r="G25" s="302">
        <f t="shared" si="1"/>
        <v>4</v>
      </c>
      <c r="H25" s="302">
        <f t="shared" si="1"/>
        <v>79.1200000000008</v>
      </c>
      <c r="I25" s="303">
        <v>1779</v>
      </c>
      <c r="J25" s="300">
        <v>437</v>
      </c>
      <c r="K25" s="303">
        <f>J25*19.78</f>
        <v>8643.86</v>
      </c>
    </row>
    <row r="26" spans="1:11" ht="15.75">
      <c r="A26" s="299">
        <v>13</v>
      </c>
      <c r="B26" s="300" t="s">
        <v>134</v>
      </c>
      <c r="C26" s="300">
        <v>1827</v>
      </c>
      <c r="D26" s="300">
        <v>439</v>
      </c>
      <c r="E26" s="303">
        <f>D26*26.04</f>
        <v>11431.56</v>
      </c>
      <c r="F26" s="302">
        <f t="shared" si="1"/>
        <v>22</v>
      </c>
      <c r="G26" s="302">
        <f t="shared" si="1"/>
        <v>-1</v>
      </c>
      <c r="H26" s="302">
        <f t="shared" si="1"/>
        <v>-26.039999999999054</v>
      </c>
      <c r="I26" s="303">
        <v>1849</v>
      </c>
      <c r="J26" s="300">
        <v>438</v>
      </c>
      <c r="K26" s="303">
        <f>J26*26.04</f>
        <v>11405.52</v>
      </c>
    </row>
    <row r="27" spans="1:11" ht="15.75">
      <c r="A27" s="299">
        <v>14</v>
      </c>
      <c r="B27" s="300" t="s">
        <v>135</v>
      </c>
      <c r="C27" s="300">
        <v>4042</v>
      </c>
      <c r="D27" s="300">
        <v>1099</v>
      </c>
      <c r="E27" s="303">
        <f>D27*21.98</f>
        <v>24156.02</v>
      </c>
      <c r="F27" s="302">
        <f t="shared" si="1"/>
        <v>65</v>
      </c>
      <c r="G27" s="302">
        <f t="shared" si="1"/>
        <v>9</v>
      </c>
      <c r="H27" s="302">
        <f t="shared" si="1"/>
        <v>197.8199999999997</v>
      </c>
      <c r="I27" s="302">
        <v>4107</v>
      </c>
      <c r="J27" s="302">
        <v>1108</v>
      </c>
      <c r="K27" s="303">
        <f>J27*21.98</f>
        <v>24353.84</v>
      </c>
    </row>
    <row r="28" spans="1:11" ht="15.75">
      <c r="A28" s="299">
        <v>15</v>
      </c>
      <c r="B28" s="300" t="s">
        <v>136</v>
      </c>
      <c r="C28" s="300">
        <v>3008</v>
      </c>
      <c r="D28" s="300">
        <v>756</v>
      </c>
      <c r="E28" s="303">
        <f>D28*22.31</f>
        <v>16866.36</v>
      </c>
      <c r="F28" s="302">
        <f t="shared" si="1"/>
        <v>42</v>
      </c>
      <c r="G28" s="302">
        <f t="shared" si="1"/>
        <v>9</v>
      </c>
      <c r="H28" s="302">
        <f t="shared" si="1"/>
        <v>200.78999999999724</v>
      </c>
      <c r="I28" s="303">
        <v>3050</v>
      </c>
      <c r="J28" s="300">
        <v>765</v>
      </c>
      <c r="K28" s="303">
        <f>J28*22.31</f>
        <v>17067.149999999998</v>
      </c>
    </row>
    <row r="29" spans="1:11" ht="15.75">
      <c r="A29" s="299">
        <v>16</v>
      </c>
      <c r="B29" s="300" t="s">
        <v>137</v>
      </c>
      <c r="C29" s="300">
        <v>2337</v>
      </c>
      <c r="D29" s="300">
        <v>604</v>
      </c>
      <c r="E29" s="304">
        <f>D29*24.85</f>
        <v>15009.400000000001</v>
      </c>
      <c r="F29" s="302">
        <f t="shared" si="1"/>
        <v>34</v>
      </c>
      <c r="G29" s="302">
        <f t="shared" si="1"/>
        <v>2</v>
      </c>
      <c r="H29" s="302">
        <f t="shared" si="1"/>
        <v>49.69999999999891</v>
      </c>
      <c r="I29" s="303">
        <v>2371</v>
      </c>
      <c r="J29" s="300">
        <v>606</v>
      </c>
      <c r="K29" s="302">
        <f>J29*24.85</f>
        <v>15059.1</v>
      </c>
    </row>
    <row r="30" spans="1:11" ht="15.75">
      <c r="A30" s="299">
        <v>17</v>
      </c>
      <c r="B30" s="300" t="s">
        <v>138</v>
      </c>
      <c r="C30" s="300">
        <v>894</v>
      </c>
      <c r="D30" s="300">
        <v>231</v>
      </c>
      <c r="E30" s="302">
        <f>D30*15.78</f>
        <v>3645.18</v>
      </c>
      <c r="F30" s="302">
        <f t="shared" si="1"/>
        <v>14</v>
      </c>
      <c r="G30" s="302">
        <f t="shared" si="1"/>
        <v>-1</v>
      </c>
      <c r="H30" s="302">
        <f t="shared" si="1"/>
        <v>-15.7800000000002</v>
      </c>
      <c r="I30" s="303">
        <v>908</v>
      </c>
      <c r="J30" s="300">
        <v>230</v>
      </c>
      <c r="K30" s="303">
        <f>J30*15.78</f>
        <v>3629.3999999999996</v>
      </c>
    </row>
    <row r="31" spans="1:11" ht="15.75">
      <c r="A31" s="299">
        <v>18</v>
      </c>
      <c r="B31" s="300" t="s">
        <v>139</v>
      </c>
      <c r="C31" s="300">
        <v>2944</v>
      </c>
      <c r="D31" s="300">
        <v>670</v>
      </c>
      <c r="E31" s="303">
        <f>D31*19.48</f>
        <v>13051.6</v>
      </c>
      <c r="F31" s="302">
        <f t="shared" si="1"/>
        <v>41</v>
      </c>
      <c r="G31" s="302">
        <f t="shared" si="1"/>
        <v>21</v>
      </c>
      <c r="H31" s="302">
        <f t="shared" si="1"/>
        <v>409.0799999999999</v>
      </c>
      <c r="I31" s="303">
        <v>2985</v>
      </c>
      <c r="J31" s="300">
        <v>691</v>
      </c>
      <c r="K31" s="303">
        <f>J31*19.48</f>
        <v>13460.68</v>
      </c>
    </row>
    <row r="32" spans="1:11" ht="18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1" ht="18.7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 ht="18.75">
      <c r="A34" s="210" t="s">
        <v>140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</row>
    <row r="35" spans="1:11" ht="18.75">
      <c r="A35" s="210" t="s">
        <v>141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</row>
  </sheetData>
  <sheetProtection/>
  <mergeCells count="10">
    <mergeCell ref="A34:K34"/>
    <mergeCell ref="A35:K35"/>
    <mergeCell ref="A1:K1"/>
    <mergeCell ref="A2:K2"/>
    <mergeCell ref="A3:K3"/>
    <mergeCell ref="A8:A9"/>
    <mergeCell ref="B8:B9"/>
    <mergeCell ref="C8:E8"/>
    <mergeCell ref="F8:H8"/>
    <mergeCell ref="I8:K8"/>
  </mergeCells>
  <printOptions/>
  <pageMargins left="0.2" right="0.2" top="0.5" bottom="0.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F18" sqref="F18"/>
    </sheetView>
  </sheetViews>
  <sheetFormatPr defaultColWidth="9.140625" defaultRowHeight="12.75"/>
  <cols>
    <col min="2" max="2" width="20.7109375" style="0" customWidth="1"/>
    <col min="3" max="3" width="14.00390625" style="0" customWidth="1"/>
    <col min="4" max="4" width="10.8515625" style="0" customWidth="1"/>
    <col min="5" max="5" width="12.421875" style="0" customWidth="1"/>
    <col min="6" max="6" width="11.00390625" style="0" customWidth="1"/>
    <col min="7" max="7" width="10.140625" style="0" customWidth="1"/>
    <col min="8" max="8" width="10.8515625" style="0" customWidth="1"/>
    <col min="9" max="9" width="12.28125" style="0" customWidth="1"/>
    <col min="10" max="10" width="12.00390625" style="0" customWidth="1"/>
    <col min="11" max="11" width="16.421875" style="0" customWidth="1"/>
  </cols>
  <sheetData>
    <row r="1" spans="1:11" ht="62.25" customHeight="1">
      <c r="A1" s="214" t="s">
        <v>142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59.25" customHeight="1">
      <c r="A2" s="289" t="s">
        <v>143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5.75">
      <c r="A3" s="162" t="s">
        <v>0</v>
      </c>
      <c r="B3" s="162" t="s">
        <v>11</v>
      </c>
      <c r="C3" s="162" t="s">
        <v>12</v>
      </c>
      <c r="D3" s="162"/>
      <c r="E3" s="162"/>
      <c r="F3" s="162" t="s">
        <v>289</v>
      </c>
      <c r="G3" s="162"/>
      <c r="H3" s="162"/>
      <c r="I3" s="162" t="s">
        <v>15</v>
      </c>
      <c r="J3" s="162"/>
      <c r="K3" s="162"/>
    </row>
    <row r="4" spans="1:11" ht="36.75" customHeight="1">
      <c r="A4" s="162"/>
      <c r="B4" s="162"/>
      <c r="C4" s="161" t="s">
        <v>13</v>
      </c>
      <c r="D4" s="161"/>
      <c r="E4" s="161"/>
      <c r="F4" s="162"/>
      <c r="G4" s="162"/>
      <c r="H4" s="162"/>
      <c r="I4" s="161" t="s">
        <v>16</v>
      </c>
      <c r="J4" s="161"/>
      <c r="K4" s="161"/>
    </row>
    <row r="5" spans="1:11" ht="44.25" customHeight="1">
      <c r="A5" s="162"/>
      <c r="B5" s="162"/>
      <c r="C5" s="138" t="s">
        <v>17</v>
      </c>
      <c r="D5" s="138" t="s">
        <v>22</v>
      </c>
      <c r="E5" s="138" t="s">
        <v>290</v>
      </c>
      <c r="F5" s="138" t="s">
        <v>17</v>
      </c>
      <c r="G5" s="138" t="s">
        <v>22</v>
      </c>
      <c r="H5" s="138" t="s">
        <v>290</v>
      </c>
      <c r="I5" s="138" t="s">
        <v>17</v>
      </c>
      <c r="J5" s="138" t="s">
        <v>23</v>
      </c>
      <c r="K5" s="138" t="s">
        <v>290</v>
      </c>
    </row>
    <row r="6" spans="1:11" ht="30" customHeight="1">
      <c r="A6" s="290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 t="s">
        <v>24</v>
      </c>
      <c r="J6" s="84" t="s">
        <v>25</v>
      </c>
      <c r="K6" s="84" t="s">
        <v>26</v>
      </c>
    </row>
    <row r="7" spans="1:11" ht="22.5" customHeight="1">
      <c r="A7" s="138" t="s">
        <v>27</v>
      </c>
      <c r="B7" s="12" t="s">
        <v>57</v>
      </c>
      <c r="C7" s="8">
        <v>18740</v>
      </c>
      <c r="D7" s="8">
        <v>4501</v>
      </c>
      <c r="E7" s="8">
        <v>448183</v>
      </c>
      <c r="F7" s="138">
        <v>12</v>
      </c>
      <c r="G7" s="138">
        <v>3</v>
      </c>
      <c r="H7" s="138">
        <v>442</v>
      </c>
      <c r="I7" s="8">
        <f>C7++F7</f>
        <v>18752</v>
      </c>
      <c r="J7" s="8">
        <f>D7+G7</f>
        <v>4504</v>
      </c>
      <c r="K7" s="8">
        <f>E7+H7</f>
        <v>448625</v>
      </c>
    </row>
    <row r="8" spans="1:11" ht="26.25" customHeight="1">
      <c r="A8" s="138" t="s">
        <v>31</v>
      </c>
      <c r="B8" s="12" t="s">
        <v>32</v>
      </c>
      <c r="C8" s="8">
        <v>63944</v>
      </c>
      <c r="D8" s="8">
        <v>15815</v>
      </c>
      <c r="E8" s="8">
        <v>1199100</v>
      </c>
      <c r="F8" s="138">
        <v>34</v>
      </c>
      <c r="G8" s="138">
        <v>6</v>
      </c>
      <c r="H8" s="138">
        <v>590</v>
      </c>
      <c r="I8" s="8">
        <f>C8++F8</f>
        <v>63978</v>
      </c>
      <c r="J8" s="8">
        <f>D8+G8</f>
        <v>15821</v>
      </c>
      <c r="K8" s="8">
        <f>E8+H8</f>
        <v>1199690</v>
      </c>
    </row>
  </sheetData>
  <sheetProtection/>
  <mergeCells count="9">
    <mergeCell ref="A1:K1"/>
    <mergeCell ref="A2:K2"/>
    <mergeCell ref="A3:A5"/>
    <mergeCell ref="B3:B5"/>
    <mergeCell ref="C3:E3"/>
    <mergeCell ref="F3:H4"/>
    <mergeCell ref="I3:K3"/>
    <mergeCell ref="C4:E4"/>
    <mergeCell ref="I4:K4"/>
  </mergeCells>
  <printOptions/>
  <pageMargins left="0.2" right="0.2" top="0.5" bottom="0.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7">
      <selection activeCell="K32" sqref="K32"/>
    </sheetView>
  </sheetViews>
  <sheetFormatPr defaultColWidth="9.140625" defaultRowHeight="12.75"/>
  <cols>
    <col min="1" max="1" width="9.140625" style="241" customWidth="1"/>
    <col min="2" max="2" width="21.57421875" style="241" customWidth="1"/>
    <col min="3" max="3" width="14.421875" style="256" customWidth="1"/>
    <col min="4" max="4" width="12.421875" style="256" bestFit="1" customWidth="1"/>
    <col min="5" max="5" width="15.421875" style="256" bestFit="1" customWidth="1"/>
    <col min="6" max="6" width="18.421875" style="256" hidden="1" customWidth="1"/>
    <col min="7" max="7" width="8.8515625" style="256" customWidth="1"/>
    <col min="8" max="8" width="17.140625" style="256" hidden="1" customWidth="1"/>
    <col min="9" max="9" width="12.7109375" style="256" bestFit="1" customWidth="1"/>
    <col min="10" max="10" width="19.421875" style="256" hidden="1" customWidth="1"/>
    <col min="11" max="11" width="13.57421875" style="256" customWidth="1"/>
    <col min="12" max="12" width="12.00390625" style="241" customWidth="1"/>
    <col min="13" max="13" width="11.57421875" style="241" customWidth="1"/>
    <col min="14" max="14" width="13.8515625" style="241" customWidth="1"/>
    <col min="15" max="16384" width="9.140625" style="241" customWidth="1"/>
  </cols>
  <sheetData>
    <row r="1" spans="1:19" ht="18.75">
      <c r="A1" s="239" t="s">
        <v>34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240"/>
      <c r="Q1" s="240"/>
      <c r="R1" s="240"/>
      <c r="S1" s="240"/>
    </row>
    <row r="2" spans="1:19" ht="63" customHeight="1">
      <c r="A2" s="242" t="s">
        <v>45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3"/>
      <c r="P2" s="243"/>
      <c r="Q2" s="243"/>
      <c r="R2" s="243"/>
      <c r="S2" s="243"/>
    </row>
    <row r="3" spans="1:19" ht="18.75">
      <c r="A3" s="244" t="s">
        <v>144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5"/>
      <c r="P3" s="245"/>
      <c r="Q3" s="245"/>
      <c r="R3" s="245"/>
      <c r="S3" s="245"/>
    </row>
    <row r="4" ht="15.75">
      <c r="A4" s="246"/>
    </row>
    <row r="5" spans="1:19" ht="18.75">
      <c r="A5" s="247" t="s">
        <v>145</v>
      </c>
      <c r="B5" s="247"/>
      <c r="C5" s="257"/>
      <c r="D5" s="257"/>
      <c r="E5" s="257"/>
      <c r="F5" s="257"/>
      <c r="G5" s="257"/>
      <c r="H5" s="257"/>
      <c r="I5" s="257"/>
      <c r="J5" s="257"/>
      <c r="K5" s="257"/>
      <c r="L5" s="247"/>
      <c r="M5" s="247"/>
      <c r="N5" s="247"/>
      <c r="O5" s="247"/>
      <c r="P5" s="247"/>
      <c r="Q5" s="247"/>
      <c r="R5" s="247"/>
      <c r="S5" s="247"/>
    </row>
    <row r="6" spans="1:19" ht="18.75">
      <c r="A6" s="247" t="s">
        <v>146</v>
      </c>
      <c r="B6" s="247"/>
      <c r="C6" s="257"/>
      <c r="D6" s="257"/>
      <c r="E6" s="257"/>
      <c r="F6" s="257"/>
      <c r="G6" s="257"/>
      <c r="H6" s="257"/>
      <c r="I6" s="257"/>
      <c r="J6" s="257"/>
      <c r="K6" s="257"/>
      <c r="L6" s="247"/>
      <c r="M6" s="247"/>
      <c r="N6" s="247"/>
      <c r="O6" s="247"/>
      <c r="P6" s="247"/>
      <c r="Q6" s="247"/>
      <c r="R6" s="247"/>
      <c r="S6" s="247"/>
    </row>
    <row r="7" ht="15.75">
      <c r="A7" s="248"/>
    </row>
    <row r="8" ht="15.75">
      <c r="A8" s="248"/>
    </row>
    <row r="9" spans="1:14" ht="15.75" customHeight="1">
      <c r="A9" s="249" t="s">
        <v>0</v>
      </c>
      <c r="B9" s="249" t="s">
        <v>11</v>
      </c>
      <c r="C9" s="258" t="s">
        <v>12</v>
      </c>
      <c r="D9" s="258"/>
      <c r="E9" s="258"/>
      <c r="F9" s="259"/>
      <c r="G9" s="258" t="s">
        <v>287</v>
      </c>
      <c r="H9" s="258"/>
      <c r="I9" s="258"/>
      <c r="J9" s="258"/>
      <c r="K9" s="258"/>
      <c r="L9" s="249" t="s">
        <v>15</v>
      </c>
      <c r="M9" s="249"/>
      <c r="N9" s="249"/>
    </row>
    <row r="10" spans="1:14" ht="47.25" customHeight="1">
      <c r="A10" s="249"/>
      <c r="B10" s="249"/>
      <c r="C10" s="262" t="s">
        <v>13</v>
      </c>
      <c r="D10" s="262"/>
      <c r="E10" s="262"/>
      <c r="F10" s="263"/>
      <c r="G10" s="258"/>
      <c r="H10" s="258"/>
      <c r="I10" s="258"/>
      <c r="J10" s="258"/>
      <c r="K10" s="258"/>
      <c r="L10" s="250" t="s">
        <v>16</v>
      </c>
      <c r="M10" s="250"/>
      <c r="N10" s="250"/>
    </row>
    <row r="11" spans="1:14" ht="15.75">
      <c r="A11" s="249"/>
      <c r="B11" s="249"/>
      <c r="C11" s="258" t="s">
        <v>17</v>
      </c>
      <c r="D11" s="259" t="s">
        <v>18</v>
      </c>
      <c r="E11" s="259" t="s">
        <v>20</v>
      </c>
      <c r="F11" s="259"/>
      <c r="G11" s="258" t="s">
        <v>17</v>
      </c>
      <c r="H11" s="259"/>
      <c r="I11" s="258" t="s">
        <v>22</v>
      </c>
      <c r="J11" s="259"/>
      <c r="K11" s="259" t="s">
        <v>20</v>
      </c>
      <c r="L11" s="249" t="s">
        <v>17</v>
      </c>
      <c r="M11" s="249" t="s">
        <v>23</v>
      </c>
      <c r="N11" s="251" t="s">
        <v>20</v>
      </c>
    </row>
    <row r="12" spans="1:14" ht="15.75">
      <c r="A12" s="249"/>
      <c r="B12" s="249"/>
      <c r="C12" s="258"/>
      <c r="D12" s="259" t="s">
        <v>19</v>
      </c>
      <c r="E12" s="259" t="s">
        <v>21</v>
      </c>
      <c r="F12" s="259"/>
      <c r="G12" s="258"/>
      <c r="H12" s="259"/>
      <c r="I12" s="258"/>
      <c r="J12" s="259"/>
      <c r="K12" s="259" t="s">
        <v>21</v>
      </c>
      <c r="L12" s="249"/>
      <c r="M12" s="249"/>
      <c r="N12" s="251" t="s">
        <v>21</v>
      </c>
    </row>
    <row r="13" spans="1:14" ht="47.25">
      <c r="A13" s="260">
        <v>-1</v>
      </c>
      <c r="B13" s="260">
        <v>-2</v>
      </c>
      <c r="C13" s="260">
        <v>-3</v>
      </c>
      <c r="D13" s="260">
        <v>-4</v>
      </c>
      <c r="E13" s="260">
        <v>-5</v>
      </c>
      <c r="F13" s="260"/>
      <c r="G13" s="260">
        <v>-6</v>
      </c>
      <c r="H13" s="260"/>
      <c r="I13" s="260">
        <v>-7</v>
      </c>
      <c r="J13" s="260"/>
      <c r="K13" s="260">
        <v>-8</v>
      </c>
      <c r="L13" s="252" t="s">
        <v>24</v>
      </c>
      <c r="M13" s="252" t="s">
        <v>25</v>
      </c>
      <c r="N13" s="252" t="s">
        <v>26</v>
      </c>
    </row>
    <row r="14" spans="1:14" ht="15.75">
      <c r="A14" s="251" t="s">
        <v>27</v>
      </c>
      <c r="B14" s="253" t="s">
        <v>28</v>
      </c>
      <c r="C14" s="265">
        <v>6816</v>
      </c>
      <c r="D14" s="265">
        <v>1713</v>
      </c>
      <c r="E14" s="265">
        <v>85650</v>
      </c>
      <c r="F14" s="265">
        <v>7146</v>
      </c>
      <c r="G14" s="265">
        <f>G16</f>
        <v>330</v>
      </c>
      <c r="H14" s="265"/>
      <c r="I14" s="265">
        <f>I16</f>
        <v>126</v>
      </c>
      <c r="J14" s="265">
        <v>92162</v>
      </c>
      <c r="K14" s="265">
        <f>K16</f>
        <v>5512</v>
      </c>
      <c r="L14" s="265">
        <f>L16</f>
        <v>7146</v>
      </c>
      <c r="M14" s="265">
        <f>M16</f>
        <v>1839</v>
      </c>
      <c r="N14" s="259">
        <f>N16</f>
        <v>91162</v>
      </c>
    </row>
    <row r="15" spans="1:14" ht="15.75">
      <c r="A15" s="264">
        <v>1</v>
      </c>
      <c r="B15" s="255" t="s">
        <v>147</v>
      </c>
      <c r="C15" s="266">
        <v>0</v>
      </c>
      <c r="D15" s="266">
        <v>0</v>
      </c>
      <c r="E15" s="266">
        <v>0</v>
      </c>
      <c r="F15" s="266">
        <v>0</v>
      </c>
      <c r="G15" s="266">
        <v>0</v>
      </c>
      <c r="H15" s="266"/>
      <c r="I15" s="266">
        <v>0</v>
      </c>
      <c r="J15" s="266">
        <v>0</v>
      </c>
      <c r="K15" s="266">
        <v>0</v>
      </c>
      <c r="L15" s="266"/>
      <c r="M15" s="266"/>
      <c r="N15" s="264"/>
    </row>
    <row r="16" spans="1:14" ht="15.75">
      <c r="A16" s="264"/>
      <c r="B16" s="255" t="s">
        <v>148</v>
      </c>
      <c r="C16" s="266">
        <v>6816</v>
      </c>
      <c r="D16" s="266">
        <v>1713</v>
      </c>
      <c r="E16" s="266">
        <v>85650</v>
      </c>
      <c r="F16" s="266">
        <v>330000</v>
      </c>
      <c r="G16" s="266">
        <v>330</v>
      </c>
      <c r="H16" s="266"/>
      <c r="I16" s="266">
        <f>1839-D16</f>
        <v>126</v>
      </c>
      <c r="J16" s="266">
        <v>91162</v>
      </c>
      <c r="K16" s="266">
        <f>J16-E16</f>
        <v>5512</v>
      </c>
      <c r="L16" s="266">
        <f>C16+G16</f>
        <v>7146</v>
      </c>
      <c r="M16" s="266">
        <f>D16+I16</f>
        <v>1839</v>
      </c>
      <c r="N16" s="264">
        <f>E16+K16</f>
        <v>91162</v>
      </c>
    </row>
    <row r="17" spans="1:14" ht="15.75">
      <c r="A17" s="259" t="s">
        <v>31</v>
      </c>
      <c r="B17" s="253" t="s">
        <v>32</v>
      </c>
      <c r="C17" s="265">
        <v>64907</v>
      </c>
      <c r="D17" s="265">
        <v>15201</v>
      </c>
      <c r="E17" s="265">
        <f>SUM(E18:E34)</f>
        <v>1216080</v>
      </c>
      <c r="F17" s="265">
        <v>67243</v>
      </c>
      <c r="G17" s="265">
        <f>SUM(G18:G34)</f>
        <v>2376.0000000000005</v>
      </c>
      <c r="H17" s="265"/>
      <c r="I17" s="265">
        <f>SUM(I18:I34)</f>
        <v>377</v>
      </c>
      <c r="J17" s="265">
        <v>1250828000</v>
      </c>
      <c r="K17" s="265">
        <f>SUM(K18:K34)</f>
        <v>34748</v>
      </c>
      <c r="L17" s="265">
        <f>SUM(L18:L34)</f>
        <v>67283</v>
      </c>
      <c r="M17" s="265">
        <f>SUM(M18:M34)</f>
        <v>15578</v>
      </c>
      <c r="N17" s="259">
        <f>SUM(N18:N34)</f>
        <v>1250828</v>
      </c>
    </row>
    <row r="18" spans="1:14" ht="15.75">
      <c r="A18" s="264">
        <v>1</v>
      </c>
      <c r="B18" s="255" t="s">
        <v>288</v>
      </c>
      <c r="C18" s="266">
        <v>4297</v>
      </c>
      <c r="D18" s="266">
        <v>1056</v>
      </c>
      <c r="E18" s="266">
        <v>84480</v>
      </c>
      <c r="F18" s="266">
        <v>4366</v>
      </c>
      <c r="G18" s="266">
        <f>F18-C18</f>
        <v>69</v>
      </c>
      <c r="H18" s="266">
        <v>1081</v>
      </c>
      <c r="I18" s="266">
        <f>H18-D18</f>
        <v>25</v>
      </c>
      <c r="J18" s="266">
        <v>86536</v>
      </c>
      <c r="K18" s="266">
        <f>J18-E18</f>
        <v>2056</v>
      </c>
      <c r="L18" s="266">
        <f>C18+G18</f>
        <v>4366</v>
      </c>
      <c r="M18" s="266">
        <f aca="true" t="shared" si="0" ref="M17:M34">D18+I18</f>
        <v>1081</v>
      </c>
      <c r="N18" s="264">
        <f aca="true" t="shared" si="1" ref="N17:N34">E18+K18</f>
        <v>86536</v>
      </c>
    </row>
    <row r="19" spans="1:14" ht="15.75">
      <c r="A19" s="264">
        <v>2</v>
      </c>
      <c r="B19" s="255" t="s">
        <v>149</v>
      </c>
      <c r="C19" s="266">
        <v>4412</v>
      </c>
      <c r="D19" s="266">
        <v>1085</v>
      </c>
      <c r="E19" s="266">
        <v>86800</v>
      </c>
      <c r="F19" s="266">
        <v>4499</v>
      </c>
      <c r="G19" s="266">
        <f aca="true" t="shared" si="2" ref="G19:G34">F19-C19</f>
        <v>87</v>
      </c>
      <c r="H19" s="266">
        <v>1120</v>
      </c>
      <c r="I19" s="266">
        <f aca="true" t="shared" si="3" ref="I19:I34">H19-D19</f>
        <v>35</v>
      </c>
      <c r="J19" s="266">
        <v>89607</v>
      </c>
      <c r="K19" s="266">
        <f aca="true" t="shared" si="4" ref="K19:K34">J19-E19</f>
        <v>2807</v>
      </c>
      <c r="L19" s="266">
        <f aca="true" t="shared" si="5" ref="L19:L34">C19+G19</f>
        <v>4499</v>
      </c>
      <c r="M19" s="266">
        <f t="shared" si="0"/>
        <v>1120</v>
      </c>
      <c r="N19" s="264">
        <f t="shared" si="1"/>
        <v>89607</v>
      </c>
    </row>
    <row r="20" spans="1:14" ht="15.75">
      <c r="A20" s="264">
        <v>3</v>
      </c>
      <c r="B20" s="255" t="s">
        <v>150</v>
      </c>
      <c r="C20" s="266">
        <v>4566</v>
      </c>
      <c r="D20" s="266">
        <v>1059</v>
      </c>
      <c r="E20" s="266">
        <v>84720</v>
      </c>
      <c r="F20" s="266">
        <v>4658</v>
      </c>
      <c r="G20" s="266">
        <f t="shared" si="2"/>
        <v>92</v>
      </c>
      <c r="H20" s="266">
        <v>1071</v>
      </c>
      <c r="I20" s="266">
        <f t="shared" si="3"/>
        <v>12</v>
      </c>
      <c r="J20" s="266">
        <v>86586</v>
      </c>
      <c r="K20" s="266">
        <f t="shared" si="4"/>
        <v>1866</v>
      </c>
      <c r="L20" s="266">
        <f t="shared" si="5"/>
        <v>4658</v>
      </c>
      <c r="M20" s="266">
        <f t="shared" si="0"/>
        <v>1071</v>
      </c>
      <c r="N20" s="264">
        <f t="shared" si="1"/>
        <v>86586</v>
      </c>
    </row>
    <row r="21" spans="1:14" ht="15.75">
      <c r="A21" s="264">
        <v>4</v>
      </c>
      <c r="B21" s="255" t="s">
        <v>151</v>
      </c>
      <c r="C21" s="266">
        <v>6663</v>
      </c>
      <c r="D21" s="266">
        <v>1437</v>
      </c>
      <c r="E21" s="266">
        <v>114960</v>
      </c>
      <c r="F21" s="266">
        <v>6924</v>
      </c>
      <c r="G21" s="266">
        <f t="shared" si="2"/>
        <v>261</v>
      </c>
      <c r="H21" s="266">
        <v>1483</v>
      </c>
      <c r="I21" s="266">
        <f t="shared" si="3"/>
        <v>46</v>
      </c>
      <c r="J21" s="266">
        <v>118695</v>
      </c>
      <c r="K21" s="266">
        <f t="shared" si="4"/>
        <v>3735</v>
      </c>
      <c r="L21" s="266">
        <f t="shared" si="5"/>
        <v>6924</v>
      </c>
      <c r="M21" s="266">
        <f t="shared" si="0"/>
        <v>1483</v>
      </c>
      <c r="N21" s="264">
        <f t="shared" si="1"/>
        <v>118695</v>
      </c>
    </row>
    <row r="22" spans="1:14" ht="15.75">
      <c r="A22" s="264">
        <v>5</v>
      </c>
      <c r="B22" s="255" t="s">
        <v>152</v>
      </c>
      <c r="C22" s="266">
        <v>2383</v>
      </c>
      <c r="D22" s="266">
        <v>528</v>
      </c>
      <c r="E22" s="266">
        <v>42240</v>
      </c>
      <c r="F22" s="266">
        <v>2465</v>
      </c>
      <c r="G22" s="266">
        <f t="shared" si="2"/>
        <v>82</v>
      </c>
      <c r="H22" s="266">
        <v>538</v>
      </c>
      <c r="I22" s="266">
        <f t="shared" si="3"/>
        <v>10</v>
      </c>
      <c r="J22" s="266">
        <v>43066</v>
      </c>
      <c r="K22" s="266">
        <f t="shared" si="4"/>
        <v>826</v>
      </c>
      <c r="L22" s="266">
        <f t="shared" si="5"/>
        <v>2465</v>
      </c>
      <c r="M22" s="266">
        <f t="shared" si="0"/>
        <v>538</v>
      </c>
      <c r="N22" s="264">
        <f t="shared" si="1"/>
        <v>43066</v>
      </c>
    </row>
    <row r="23" spans="1:14" ht="15.75">
      <c r="A23" s="264">
        <v>6</v>
      </c>
      <c r="B23" s="255" t="s">
        <v>153</v>
      </c>
      <c r="C23" s="266">
        <v>5374</v>
      </c>
      <c r="D23" s="266">
        <v>1146</v>
      </c>
      <c r="E23" s="266">
        <v>91680</v>
      </c>
      <c r="F23" s="266">
        <v>5434</v>
      </c>
      <c r="G23" s="266">
        <f t="shared" si="2"/>
        <v>60</v>
      </c>
      <c r="H23" s="266">
        <v>1185</v>
      </c>
      <c r="I23" s="266">
        <f t="shared" si="3"/>
        <v>39</v>
      </c>
      <c r="J23" s="266">
        <v>94778</v>
      </c>
      <c r="K23" s="266">
        <f t="shared" si="4"/>
        <v>3098</v>
      </c>
      <c r="L23" s="266">
        <f t="shared" si="5"/>
        <v>5434</v>
      </c>
      <c r="M23" s="266">
        <f t="shared" si="0"/>
        <v>1185</v>
      </c>
      <c r="N23" s="264">
        <f t="shared" si="1"/>
        <v>94778</v>
      </c>
    </row>
    <row r="24" spans="1:14" ht="15.75">
      <c r="A24" s="264">
        <v>7</v>
      </c>
      <c r="B24" s="255" t="s">
        <v>154</v>
      </c>
      <c r="C24" s="266">
        <v>4243</v>
      </c>
      <c r="D24" s="266">
        <v>941</v>
      </c>
      <c r="E24" s="266">
        <v>75280</v>
      </c>
      <c r="F24" s="266">
        <v>4410</v>
      </c>
      <c r="G24" s="266">
        <f t="shared" si="2"/>
        <v>167</v>
      </c>
      <c r="H24" s="266">
        <v>970</v>
      </c>
      <c r="I24" s="266">
        <f t="shared" si="3"/>
        <v>29</v>
      </c>
      <c r="J24" s="266">
        <v>77648</v>
      </c>
      <c r="K24" s="266">
        <f t="shared" si="4"/>
        <v>2368</v>
      </c>
      <c r="L24" s="266">
        <f t="shared" si="5"/>
        <v>4410</v>
      </c>
      <c r="M24" s="266">
        <f t="shared" si="0"/>
        <v>970</v>
      </c>
      <c r="N24" s="264">
        <f t="shared" si="1"/>
        <v>77648</v>
      </c>
    </row>
    <row r="25" spans="1:14" ht="15.75">
      <c r="A25" s="264">
        <v>8</v>
      </c>
      <c r="B25" s="255" t="s">
        <v>155</v>
      </c>
      <c r="C25" s="266">
        <v>4086.9999999999995</v>
      </c>
      <c r="D25" s="266">
        <v>882</v>
      </c>
      <c r="E25" s="266">
        <v>70560</v>
      </c>
      <c r="F25" s="266">
        <v>4148</v>
      </c>
      <c r="G25" s="266">
        <f t="shared" si="2"/>
        <v>61.000000000000455</v>
      </c>
      <c r="H25" s="266">
        <v>890</v>
      </c>
      <c r="I25" s="266">
        <f t="shared" si="3"/>
        <v>8</v>
      </c>
      <c r="J25" s="266">
        <v>71508</v>
      </c>
      <c r="K25" s="266">
        <f t="shared" si="4"/>
        <v>948</v>
      </c>
      <c r="L25" s="266">
        <f t="shared" si="5"/>
        <v>4148</v>
      </c>
      <c r="M25" s="266">
        <f t="shared" si="0"/>
        <v>890</v>
      </c>
      <c r="N25" s="264">
        <f t="shared" si="1"/>
        <v>71508</v>
      </c>
    </row>
    <row r="26" spans="1:14" ht="15.75">
      <c r="A26" s="264">
        <v>9</v>
      </c>
      <c r="B26" s="255" t="s">
        <v>107</v>
      </c>
      <c r="C26" s="266">
        <v>2180</v>
      </c>
      <c r="D26" s="266">
        <v>525</v>
      </c>
      <c r="E26" s="266">
        <v>42000</v>
      </c>
      <c r="F26" s="266">
        <v>2240</v>
      </c>
      <c r="G26" s="266">
        <f t="shared" si="2"/>
        <v>60</v>
      </c>
      <c r="H26" s="266">
        <v>544</v>
      </c>
      <c r="I26" s="266">
        <f t="shared" si="3"/>
        <v>19</v>
      </c>
      <c r="J26" s="266">
        <v>43551</v>
      </c>
      <c r="K26" s="266">
        <f t="shared" si="4"/>
        <v>1551</v>
      </c>
      <c r="L26" s="266">
        <f t="shared" si="5"/>
        <v>2240</v>
      </c>
      <c r="M26" s="266">
        <f t="shared" si="0"/>
        <v>544</v>
      </c>
      <c r="N26" s="264">
        <f t="shared" si="1"/>
        <v>43551</v>
      </c>
    </row>
    <row r="27" spans="1:14" ht="15.75">
      <c r="A27" s="264">
        <v>10</v>
      </c>
      <c r="B27" s="255" t="s">
        <v>156</v>
      </c>
      <c r="C27" s="266">
        <v>5502</v>
      </c>
      <c r="D27" s="266">
        <v>1420</v>
      </c>
      <c r="E27" s="266">
        <v>113600</v>
      </c>
      <c r="F27" s="266">
        <v>5699</v>
      </c>
      <c r="G27" s="266">
        <f t="shared" si="2"/>
        <v>197</v>
      </c>
      <c r="H27" s="266">
        <v>1443</v>
      </c>
      <c r="I27" s="266">
        <f t="shared" si="3"/>
        <v>23</v>
      </c>
      <c r="J27" s="266">
        <v>115463</v>
      </c>
      <c r="K27" s="266">
        <f t="shared" si="4"/>
        <v>1863</v>
      </c>
      <c r="L27" s="266">
        <f t="shared" si="5"/>
        <v>5699</v>
      </c>
      <c r="M27" s="266">
        <f t="shared" si="0"/>
        <v>1443</v>
      </c>
      <c r="N27" s="264">
        <f t="shared" si="1"/>
        <v>115463</v>
      </c>
    </row>
    <row r="28" spans="1:14" ht="15.75">
      <c r="A28" s="264">
        <v>11</v>
      </c>
      <c r="B28" s="255" t="s">
        <v>157</v>
      </c>
      <c r="C28" s="266">
        <v>3256</v>
      </c>
      <c r="D28" s="266">
        <v>820</v>
      </c>
      <c r="E28" s="266">
        <v>65600</v>
      </c>
      <c r="F28" s="266">
        <v>3320</v>
      </c>
      <c r="G28" s="266">
        <f t="shared" si="2"/>
        <v>64</v>
      </c>
      <c r="H28" s="266">
        <v>830</v>
      </c>
      <c r="I28" s="266">
        <f t="shared" si="3"/>
        <v>10</v>
      </c>
      <c r="J28" s="266">
        <v>66417</v>
      </c>
      <c r="K28" s="266">
        <f t="shared" si="4"/>
        <v>817</v>
      </c>
      <c r="L28" s="266">
        <f t="shared" si="5"/>
        <v>3320</v>
      </c>
      <c r="M28" s="266">
        <f t="shared" si="0"/>
        <v>830</v>
      </c>
      <c r="N28" s="264">
        <f t="shared" si="1"/>
        <v>66417</v>
      </c>
    </row>
    <row r="29" spans="1:14" ht="15.75">
      <c r="A29" s="264">
        <v>12</v>
      </c>
      <c r="B29" s="255" t="s">
        <v>158</v>
      </c>
      <c r="C29" s="266">
        <v>2970</v>
      </c>
      <c r="D29" s="266">
        <v>720</v>
      </c>
      <c r="E29" s="266">
        <v>57600</v>
      </c>
      <c r="F29" s="266">
        <v>3049</v>
      </c>
      <c r="G29" s="266">
        <f t="shared" si="2"/>
        <v>79</v>
      </c>
      <c r="H29" s="266">
        <v>732</v>
      </c>
      <c r="I29" s="266">
        <f t="shared" si="3"/>
        <v>12</v>
      </c>
      <c r="J29" s="266">
        <v>58580</v>
      </c>
      <c r="K29" s="266">
        <f t="shared" si="4"/>
        <v>980</v>
      </c>
      <c r="L29" s="266">
        <f t="shared" si="5"/>
        <v>3049</v>
      </c>
      <c r="M29" s="266">
        <f t="shared" si="0"/>
        <v>732</v>
      </c>
      <c r="N29" s="264">
        <f t="shared" si="1"/>
        <v>58580</v>
      </c>
    </row>
    <row r="30" spans="1:14" ht="15.75">
      <c r="A30" s="264">
        <v>13</v>
      </c>
      <c r="B30" s="255" t="s">
        <v>159</v>
      </c>
      <c r="C30" s="266">
        <v>4305</v>
      </c>
      <c r="D30" s="266">
        <v>1043</v>
      </c>
      <c r="E30" s="266">
        <v>83440</v>
      </c>
      <c r="F30" s="266">
        <v>4900</v>
      </c>
      <c r="G30" s="266">
        <f t="shared" si="2"/>
        <v>595</v>
      </c>
      <c r="H30" s="266">
        <v>1077</v>
      </c>
      <c r="I30" s="266">
        <f t="shared" si="3"/>
        <v>34</v>
      </c>
      <c r="J30" s="266">
        <v>86213</v>
      </c>
      <c r="K30" s="266">
        <f t="shared" si="4"/>
        <v>2773</v>
      </c>
      <c r="L30" s="266">
        <f t="shared" si="5"/>
        <v>4900</v>
      </c>
      <c r="M30" s="266">
        <f t="shared" si="0"/>
        <v>1077</v>
      </c>
      <c r="N30" s="264">
        <f t="shared" si="1"/>
        <v>86213</v>
      </c>
    </row>
    <row r="31" spans="1:14" ht="15.75">
      <c r="A31" s="264">
        <v>14</v>
      </c>
      <c r="B31" s="255" t="s">
        <v>160</v>
      </c>
      <c r="C31" s="266">
        <v>4349</v>
      </c>
      <c r="D31" s="266">
        <v>1039</v>
      </c>
      <c r="E31" s="266">
        <v>83120</v>
      </c>
      <c r="F31" s="266">
        <v>4458</v>
      </c>
      <c r="G31" s="266">
        <f t="shared" si="2"/>
        <v>109</v>
      </c>
      <c r="H31" s="266">
        <v>1051</v>
      </c>
      <c r="I31" s="266">
        <f t="shared" si="3"/>
        <v>12</v>
      </c>
      <c r="J31" s="266">
        <v>87183</v>
      </c>
      <c r="K31" s="266">
        <f t="shared" si="4"/>
        <v>4063</v>
      </c>
      <c r="L31" s="266">
        <f t="shared" si="5"/>
        <v>4458</v>
      </c>
      <c r="M31" s="266">
        <f t="shared" si="0"/>
        <v>1051</v>
      </c>
      <c r="N31" s="264">
        <f t="shared" si="1"/>
        <v>87183</v>
      </c>
    </row>
    <row r="32" spans="1:14" ht="15.75">
      <c r="A32" s="264">
        <v>15</v>
      </c>
      <c r="B32" s="255" t="s">
        <v>161</v>
      </c>
      <c r="C32" s="266">
        <v>1412</v>
      </c>
      <c r="D32" s="266">
        <v>384</v>
      </c>
      <c r="E32" s="266">
        <v>30720</v>
      </c>
      <c r="F32" s="266">
        <v>1685</v>
      </c>
      <c r="G32" s="266">
        <f t="shared" si="2"/>
        <v>273</v>
      </c>
      <c r="H32" s="266">
        <v>393</v>
      </c>
      <c r="I32" s="266">
        <f t="shared" si="3"/>
        <v>9</v>
      </c>
      <c r="J32" s="266">
        <v>31431</v>
      </c>
      <c r="K32" s="266">
        <f t="shared" si="4"/>
        <v>711</v>
      </c>
      <c r="L32" s="266">
        <f t="shared" si="5"/>
        <v>1685</v>
      </c>
      <c r="M32" s="266">
        <f t="shared" si="0"/>
        <v>393</v>
      </c>
      <c r="N32" s="264">
        <f t="shared" si="1"/>
        <v>31431</v>
      </c>
    </row>
    <row r="33" spans="1:14" ht="15.75">
      <c r="A33" s="264">
        <v>16</v>
      </c>
      <c r="B33" s="255" t="s">
        <v>162</v>
      </c>
      <c r="C33" s="266">
        <v>2577</v>
      </c>
      <c r="D33" s="266">
        <v>578</v>
      </c>
      <c r="E33" s="266">
        <v>46240</v>
      </c>
      <c r="F33" s="266">
        <v>2641</v>
      </c>
      <c r="G33" s="266">
        <f t="shared" si="2"/>
        <v>64</v>
      </c>
      <c r="H33" s="266">
        <v>602</v>
      </c>
      <c r="I33" s="266">
        <f t="shared" si="3"/>
        <v>24</v>
      </c>
      <c r="J33" s="266">
        <v>48157</v>
      </c>
      <c r="K33" s="266">
        <f t="shared" si="4"/>
        <v>1917</v>
      </c>
      <c r="L33" s="266">
        <f t="shared" si="5"/>
        <v>2641</v>
      </c>
      <c r="M33" s="266">
        <f t="shared" si="0"/>
        <v>602</v>
      </c>
      <c r="N33" s="264">
        <f t="shared" si="1"/>
        <v>48157</v>
      </c>
    </row>
    <row r="34" spans="1:14" ht="15.75">
      <c r="A34" s="264">
        <v>17</v>
      </c>
      <c r="B34" s="255" t="s">
        <v>163</v>
      </c>
      <c r="C34" s="266">
        <v>2331</v>
      </c>
      <c r="D34" s="266">
        <v>538</v>
      </c>
      <c r="E34" s="266">
        <v>43040</v>
      </c>
      <c r="F34" s="266">
        <v>2387</v>
      </c>
      <c r="G34" s="266">
        <f t="shared" si="2"/>
        <v>56</v>
      </c>
      <c r="H34" s="266">
        <v>568</v>
      </c>
      <c r="I34" s="266">
        <f t="shared" si="3"/>
        <v>30</v>
      </c>
      <c r="J34" s="266">
        <v>45409</v>
      </c>
      <c r="K34" s="266">
        <f t="shared" si="4"/>
        <v>2369</v>
      </c>
      <c r="L34" s="266">
        <f t="shared" si="5"/>
        <v>2387</v>
      </c>
      <c r="M34" s="266">
        <f t="shared" si="0"/>
        <v>568</v>
      </c>
      <c r="N34" s="264">
        <f t="shared" si="1"/>
        <v>45409</v>
      </c>
    </row>
    <row r="35" spans="1:14" ht="15.75">
      <c r="A35" s="254"/>
      <c r="B35" s="251" t="s">
        <v>164</v>
      </c>
      <c r="C35" s="265">
        <f>C14+C17</f>
        <v>71723</v>
      </c>
      <c r="D35" s="265">
        <f>D14+D17</f>
        <v>16914</v>
      </c>
      <c r="E35" s="265">
        <f>E14+E17</f>
        <v>1301730</v>
      </c>
      <c r="F35" s="265">
        <v>74392</v>
      </c>
      <c r="G35" s="265">
        <f>G14+G17</f>
        <v>2706.0000000000005</v>
      </c>
      <c r="H35" s="265"/>
      <c r="I35" s="265">
        <f>I14+I17</f>
        <v>503</v>
      </c>
      <c r="J35" s="265">
        <v>1342990000</v>
      </c>
      <c r="K35" s="265">
        <f>K14+K17</f>
        <v>40260</v>
      </c>
      <c r="L35" s="265">
        <f>L14+L17</f>
        <v>74429</v>
      </c>
      <c r="M35" s="265">
        <f>M14+M17</f>
        <v>17417</v>
      </c>
      <c r="N35" s="259">
        <f>N14+N17</f>
        <v>1341990</v>
      </c>
    </row>
    <row r="36" spans="3:11" ht="12.75">
      <c r="C36" s="261"/>
      <c r="D36" s="261"/>
      <c r="E36" s="261"/>
      <c r="F36" s="261"/>
      <c r="G36" s="261"/>
      <c r="H36" s="261"/>
      <c r="I36" s="261"/>
      <c r="J36" s="261"/>
      <c r="K36" s="261"/>
    </row>
  </sheetData>
  <sheetProtection/>
  <mergeCells count="15">
    <mergeCell ref="A2:N2"/>
    <mergeCell ref="A1:N1"/>
    <mergeCell ref="A9:A12"/>
    <mergeCell ref="B9:B12"/>
    <mergeCell ref="C9:E9"/>
    <mergeCell ref="C10:E10"/>
    <mergeCell ref="G9:K10"/>
    <mergeCell ref="L9:N9"/>
    <mergeCell ref="L10:N10"/>
    <mergeCell ref="C11:C12"/>
    <mergeCell ref="G11:G12"/>
    <mergeCell ref="I11:I12"/>
    <mergeCell ref="L11:L12"/>
    <mergeCell ref="M11:M12"/>
    <mergeCell ref="A3:N3"/>
  </mergeCells>
  <printOptions/>
  <pageMargins left="0.2" right="0.2" top="0.5" bottom="0.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32" sqref="D32"/>
    </sheetView>
  </sheetViews>
  <sheetFormatPr defaultColWidth="9.140625" defaultRowHeight="12.75"/>
  <cols>
    <col min="2" max="2" width="20.421875" style="0" customWidth="1"/>
    <col min="3" max="3" width="13.421875" style="0" customWidth="1"/>
    <col min="4" max="4" width="12.140625" style="0" customWidth="1"/>
    <col min="5" max="5" width="13.7109375" style="0" customWidth="1"/>
    <col min="6" max="6" width="10.8515625" style="0" customWidth="1"/>
    <col min="7" max="7" width="10.421875" style="0" customWidth="1"/>
    <col min="8" max="8" width="11.28125" style="0" customWidth="1"/>
    <col min="9" max="9" width="12.57421875" style="0" customWidth="1"/>
    <col min="10" max="10" width="12.28125" style="0" customWidth="1"/>
    <col min="11" max="11" width="13.421875" style="0" customWidth="1"/>
  </cols>
  <sheetData>
    <row r="1" spans="1:11" ht="15.75">
      <c r="A1" s="217" t="s">
        <v>34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5.75">
      <c r="A2" s="218" t="s">
        <v>45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5.75">
      <c r="A3" s="219" t="s">
        <v>46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5.7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.75">
      <c r="A5" s="86"/>
      <c r="B5" s="87" t="s">
        <v>165</v>
      </c>
      <c r="C5" s="87"/>
      <c r="D5" s="87"/>
      <c r="E5" s="87"/>
      <c r="F5" s="87"/>
      <c r="G5" s="87"/>
      <c r="H5" s="87"/>
      <c r="I5" s="87"/>
      <c r="J5" s="87"/>
      <c r="K5" s="87"/>
    </row>
    <row r="6" spans="1:11" ht="15.75">
      <c r="A6" s="86"/>
      <c r="B6" s="88" t="s">
        <v>166</v>
      </c>
      <c r="C6" s="88"/>
      <c r="D6" s="88"/>
      <c r="E6" s="88"/>
      <c r="F6" s="88"/>
      <c r="G6" s="88"/>
      <c r="H6" s="88"/>
      <c r="I6" s="88"/>
      <c r="J6" s="88"/>
      <c r="K6" s="88"/>
    </row>
    <row r="7" spans="1:11" ht="15.75">
      <c r="A7" s="86"/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4.25">
      <c r="A8" s="216" t="s">
        <v>0</v>
      </c>
      <c r="B8" s="216" t="s">
        <v>11</v>
      </c>
      <c r="C8" s="216" t="s">
        <v>12</v>
      </c>
      <c r="D8" s="216"/>
      <c r="E8" s="216"/>
      <c r="F8" s="216" t="s">
        <v>167</v>
      </c>
      <c r="G8" s="216"/>
      <c r="H8" s="216"/>
      <c r="I8" s="216" t="s">
        <v>15</v>
      </c>
      <c r="J8" s="216"/>
      <c r="K8" s="216"/>
    </row>
    <row r="9" spans="1:11" ht="24.75" customHeight="1">
      <c r="A9" s="216"/>
      <c r="B9" s="216"/>
      <c r="C9" s="220" t="s">
        <v>13</v>
      </c>
      <c r="D9" s="220"/>
      <c r="E9" s="220"/>
      <c r="F9" s="216"/>
      <c r="G9" s="216"/>
      <c r="H9" s="216"/>
      <c r="I9" s="220" t="s">
        <v>16</v>
      </c>
      <c r="J9" s="220"/>
      <c r="K9" s="220"/>
    </row>
    <row r="10" spans="1:11" ht="14.25">
      <c r="A10" s="216"/>
      <c r="B10" s="216"/>
      <c r="C10" s="216" t="s">
        <v>168</v>
      </c>
      <c r="D10" s="89" t="s">
        <v>18</v>
      </c>
      <c r="E10" s="89" t="s">
        <v>20</v>
      </c>
      <c r="F10" s="216" t="s">
        <v>17</v>
      </c>
      <c r="G10" s="216" t="s">
        <v>22</v>
      </c>
      <c r="H10" s="89" t="s">
        <v>20</v>
      </c>
      <c r="I10" s="216" t="s">
        <v>17</v>
      </c>
      <c r="J10" s="89" t="s">
        <v>169</v>
      </c>
      <c r="K10" s="89" t="s">
        <v>20</v>
      </c>
    </row>
    <row r="11" spans="1:11" ht="16.5">
      <c r="A11" s="216"/>
      <c r="B11" s="216"/>
      <c r="C11" s="216"/>
      <c r="D11" s="89" t="s">
        <v>19</v>
      </c>
      <c r="E11" s="89" t="s">
        <v>170</v>
      </c>
      <c r="F11" s="216"/>
      <c r="G11" s="216"/>
      <c r="H11" s="89" t="s">
        <v>170</v>
      </c>
      <c r="I11" s="216"/>
      <c r="J11" s="89" t="s">
        <v>19</v>
      </c>
      <c r="K11" s="89" t="s">
        <v>170</v>
      </c>
    </row>
    <row r="12" spans="1:11" ht="12.75">
      <c r="A12" s="81">
        <v>1</v>
      </c>
      <c r="B12" s="81">
        <v>2</v>
      </c>
      <c r="C12" s="81">
        <v>3</v>
      </c>
      <c r="D12" s="81">
        <v>4</v>
      </c>
      <c r="E12" s="81">
        <v>5</v>
      </c>
      <c r="F12" s="81">
        <v>6</v>
      </c>
      <c r="G12" s="81">
        <v>7</v>
      </c>
      <c r="H12" s="81">
        <v>8</v>
      </c>
      <c r="I12" s="81" t="s">
        <v>24</v>
      </c>
      <c r="J12" s="81" t="s">
        <v>25</v>
      </c>
      <c r="K12" s="81" t="s">
        <v>26</v>
      </c>
    </row>
    <row r="13" spans="1:11" s="135" customFormat="1" ht="27" customHeight="1">
      <c r="A13" s="133" t="s">
        <v>27</v>
      </c>
      <c r="B13" s="134" t="s">
        <v>28</v>
      </c>
      <c r="C13" s="132">
        <f>C14</f>
        <v>5241</v>
      </c>
      <c r="D13" s="132">
        <f>D14</f>
        <v>1169</v>
      </c>
      <c r="E13" s="132">
        <f>E14</f>
        <v>219002</v>
      </c>
      <c r="F13" s="132">
        <f>F14</f>
        <v>13</v>
      </c>
      <c r="G13" s="132">
        <f>G14</f>
        <v>7</v>
      </c>
      <c r="H13" s="132">
        <f>H14</f>
        <v>228</v>
      </c>
      <c r="I13" s="132">
        <f>I14</f>
        <v>5254</v>
      </c>
      <c r="J13" s="132">
        <f>J14</f>
        <v>1176</v>
      </c>
      <c r="K13" s="132">
        <f>K14</f>
        <v>219230</v>
      </c>
    </row>
    <row r="14" spans="1:11" ht="15.75">
      <c r="A14" s="92">
        <v>1</v>
      </c>
      <c r="B14" s="93" t="s">
        <v>171</v>
      </c>
      <c r="C14" s="94">
        <v>5241</v>
      </c>
      <c r="D14" s="94">
        <v>1169</v>
      </c>
      <c r="E14" s="94">
        <v>219002</v>
      </c>
      <c r="F14" s="94">
        <v>13</v>
      </c>
      <c r="G14" s="94">
        <v>7</v>
      </c>
      <c r="H14" s="94">
        <v>228</v>
      </c>
      <c r="I14" s="95">
        <f>C14+F14</f>
        <v>5254</v>
      </c>
      <c r="J14" s="95">
        <f>D14+G14</f>
        <v>1176</v>
      </c>
      <c r="K14" s="95">
        <f>E14+H14</f>
        <v>219230</v>
      </c>
    </row>
    <row r="15" spans="1:11" ht="34.5" customHeight="1">
      <c r="A15" s="90" t="s">
        <v>31</v>
      </c>
      <c r="B15" s="91" t="s">
        <v>32</v>
      </c>
      <c r="C15" s="132">
        <f>SUM(C16:C36)</f>
        <v>57708</v>
      </c>
      <c r="D15" s="132">
        <f>SUM(D16:D36)</f>
        <v>13692</v>
      </c>
      <c r="E15" s="132">
        <f>SUM(E16:E36)</f>
        <v>975602</v>
      </c>
      <c r="F15" s="132">
        <f>SUM(F16:F36)</f>
        <v>2390</v>
      </c>
      <c r="G15" s="132">
        <f>SUM(G16:G36)</f>
        <v>170</v>
      </c>
      <c r="H15" s="132">
        <f>SUM(H16:H36)</f>
        <v>26752</v>
      </c>
      <c r="I15" s="132">
        <f>SUM(I16:I36)</f>
        <v>60098</v>
      </c>
      <c r="J15" s="132">
        <f>SUM(J16:J36)</f>
        <v>13862</v>
      </c>
      <c r="K15" s="132">
        <f>SUM(K16:K36)</f>
        <v>1002354</v>
      </c>
    </row>
    <row r="16" spans="1:11" ht="15.75">
      <c r="A16" s="96">
        <v>1</v>
      </c>
      <c r="B16" s="97" t="s">
        <v>172</v>
      </c>
      <c r="C16" s="98">
        <v>8381</v>
      </c>
      <c r="D16" s="98">
        <v>2017</v>
      </c>
      <c r="E16" s="98">
        <v>161360</v>
      </c>
      <c r="F16" s="98">
        <v>729</v>
      </c>
      <c r="G16" s="98">
        <v>46</v>
      </c>
      <c r="H16" s="98">
        <v>3680</v>
      </c>
      <c r="I16" s="95">
        <f>C16+F16</f>
        <v>9110</v>
      </c>
      <c r="J16" s="95">
        <f aca="true" t="shared" si="0" ref="J16:K25">D16+G16</f>
        <v>2063</v>
      </c>
      <c r="K16" s="95">
        <f t="shared" si="0"/>
        <v>165040</v>
      </c>
    </row>
    <row r="17" spans="1:11" ht="15.75">
      <c r="A17" s="99">
        <v>2</v>
      </c>
      <c r="B17" s="100" t="s">
        <v>173</v>
      </c>
      <c r="C17" s="95">
        <v>3680</v>
      </c>
      <c r="D17" s="95">
        <v>872</v>
      </c>
      <c r="E17" s="95">
        <v>69760</v>
      </c>
      <c r="F17" s="95">
        <v>132</v>
      </c>
      <c r="G17" s="95">
        <v>28</v>
      </c>
      <c r="H17" s="95">
        <v>15654</v>
      </c>
      <c r="I17" s="95">
        <f aca="true" t="shared" si="1" ref="I17:I25">C17+F17</f>
        <v>3812</v>
      </c>
      <c r="J17" s="95">
        <f t="shared" si="0"/>
        <v>900</v>
      </c>
      <c r="K17" s="95">
        <f t="shared" si="0"/>
        <v>85414</v>
      </c>
    </row>
    <row r="18" spans="1:11" ht="15.75">
      <c r="A18" s="99">
        <v>3</v>
      </c>
      <c r="B18" s="100" t="s">
        <v>174</v>
      </c>
      <c r="C18" s="95">
        <v>5126</v>
      </c>
      <c r="D18" s="95">
        <v>1218</v>
      </c>
      <c r="E18" s="95">
        <v>75207</v>
      </c>
      <c r="F18" s="95">
        <v>8</v>
      </c>
      <c r="G18" s="95">
        <v>11</v>
      </c>
      <c r="H18" s="95">
        <v>1200</v>
      </c>
      <c r="I18" s="95">
        <f t="shared" si="1"/>
        <v>5134</v>
      </c>
      <c r="J18" s="95">
        <f t="shared" si="0"/>
        <v>1229</v>
      </c>
      <c r="K18" s="95">
        <f t="shared" si="0"/>
        <v>76407</v>
      </c>
    </row>
    <row r="19" spans="1:11" ht="15.75">
      <c r="A19" s="99">
        <v>4</v>
      </c>
      <c r="B19" s="100" t="s">
        <v>175</v>
      </c>
      <c r="C19" s="95">
        <v>5586</v>
      </c>
      <c r="D19" s="95">
        <v>1324</v>
      </c>
      <c r="E19" s="95">
        <v>105920</v>
      </c>
      <c r="F19" s="95">
        <v>188</v>
      </c>
      <c r="G19" s="95">
        <v>13</v>
      </c>
      <c r="H19" s="95">
        <v>1049</v>
      </c>
      <c r="I19" s="95">
        <f t="shared" si="1"/>
        <v>5774</v>
      </c>
      <c r="J19" s="95">
        <f t="shared" si="0"/>
        <v>1337</v>
      </c>
      <c r="K19" s="95">
        <f t="shared" si="0"/>
        <v>106969</v>
      </c>
    </row>
    <row r="20" spans="1:11" ht="15.75">
      <c r="A20" s="99">
        <v>5</v>
      </c>
      <c r="B20" s="100" t="s">
        <v>176</v>
      </c>
      <c r="C20" s="95">
        <v>1926</v>
      </c>
      <c r="D20" s="95">
        <v>648</v>
      </c>
      <c r="E20" s="95">
        <v>48600</v>
      </c>
      <c r="F20" s="95">
        <v>782</v>
      </c>
      <c r="G20" s="95">
        <v>7</v>
      </c>
      <c r="H20" s="95">
        <v>525</v>
      </c>
      <c r="I20" s="95">
        <f t="shared" si="1"/>
        <v>2708</v>
      </c>
      <c r="J20" s="95">
        <f t="shared" si="0"/>
        <v>655</v>
      </c>
      <c r="K20" s="95">
        <f t="shared" si="0"/>
        <v>49125</v>
      </c>
    </row>
    <row r="21" spans="1:11" ht="15.75">
      <c r="A21" s="99">
        <v>6</v>
      </c>
      <c r="B21" s="100" t="s">
        <v>177</v>
      </c>
      <c r="C21" s="95">
        <v>3894</v>
      </c>
      <c r="D21" s="95">
        <v>925</v>
      </c>
      <c r="E21" s="95">
        <v>58133</v>
      </c>
      <c r="F21" s="95"/>
      <c r="G21" s="95"/>
      <c r="H21" s="95"/>
      <c r="I21" s="95">
        <f t="shared" si="1"/>
        <v>3894</v>
      </c>
      <c r="J21" s="95">
        <f t="shared" si="0"/>
        <v>925</v>
      </c>
      <c r="K21" s="95">
        <f t="shared" si="0"/>
        <v>58133</v>
      </c>
    </row>
    <row r="22" spans="1:11" ht="15.75">
      <c r="A22" s="99">
        <v>7</v>
      </c>
      <c r="B22" s="100" t="s">
        <v>178</v>
      </c>
      <c r="C22" s="95">
        <v>6451</v>
      </c>
      <c r="D22" s="95">
        <v>1549</v>
      </c>
      <c r="E22" s="95">
        <v>100685</v>
      </c>
      <c r="F22" s="95">
        <v>225</v>
      </c>
      <c r="G22" s="95">
        <v>18</v>
      </c>
      <c r="H22" s="95">
        <v>1350</v>
      </c>
      <c r="I22" s="95">
        <f t="shared" si="1"/>
        <v>6676</v>
      </c>
      <c r="J22" s="95">
        <f t="shared" si="0"/>
        <v>1567</v>
      </c>
      <c r="K22" s="95">
        <f t="shared" si="0"/>
        <v>102035</v>
      </c>
    </row>
    <row r="23" spans="1:11" ht="15.75">
      <c r="A23" s="99">
        <v>8</v>
      </c>
      <c r="B23" s="100" t="s">
        <v>179</v>
      </c>
      <c r="C23" s="95">
        <v>795</v>
      </c>
      <c r="D23" s="95">
        <v>181</v>
      </c>
      <c r="E23" s="95">
        <v>12670</v>
      </c>
      <c r="F23" s="95">
        <v>14</v>
      </c>
      <c r="G23" s="95">
        <v>5</v>
      </c>
      <c r="H23" s="95">
        <v>350</v>
      </c>
      <c r="I23" s="95">
        <f t="shared" si="1"/>
        <v>809</v>
      </c>
      <c r="J23" s="95">
        <f t="shared" si="0"/>
        <v>186</v>
      </c>
      <c r="K23" s="95">
        <f t="shared" si="0"/>
        <v>13020</v>
      </c>
    </row>
    <row r="24" spans="1:11" ht="15.75">
      <c r="A24" s="99">
        <v>9</v>
      </c>
      <c r="B24" s="101" t="s">
        <v>180</v>
      </c>
      <c r="C24" s="95">
        <v>2852</v>
      </c>
      <c r="D24" s="95">
        <v>630</v>
      </c>
      <c r="E24" s="95">
        <v>34650</v>
      </c>
      <c r="F24" s="95">
        <v>4</v>
      </c>
      <c r="G24" s="95">
        <v>5</v>
      </c>
      <c r="H24" s="95">
        <v>275</v>
      </c>
      <c r="I24" s="95">
        <f t="shared" si="1"/>
        <v>2856</v>
      </c>
      <c r="J24" s="95">
        <f t="shared" si="0"/>
        <v>635</v>
      </c>
      <c r="K24" s="95">
        <f t="shared" si="0"/>
        <v>34925</v>
      </c>
    </row>
    <row r="25" spans="1:11" ht="15.75">
      <c r="A25" s="99">
        <v>10</v>
      </c>
      <c r="B25" s="101" t="s">
        <v>181</v>
      </c>
      <c r="C25" s="95">
        <v>1305</v>
      </c>
      <c r="D25" s="95">
        <v>401</v>
      </c>
      <c r="E25" s="95">
        <v>28872</v>
      </c>
      <c r="F25" s="95"/>
      <c r="G25" s="95"/>
      <c r="H25" s="95"/>
      <c r="I25" s="95">
        <f t="shared" si="1"/>
        <v>1305</v>
      </c>
      <c r="J25" s="95">
        <f t="shared" si="0"/>
        <v>401</v>
      </c>
      <c r="K25" s="95">
        <f t="shared" si="0"/>
        <v>28872</v>
      </c>
    </row>
    <row r="26" spans="1:11" ht="15.75">
      <c r="A26" s="99">
        <v>11</v>
      </c>
      <c r="B26" s="101" t="s">
        <v>182</v>
      </c>
      <c r="C26" s="95">
        <v>621</v>
      </c>
      <c r="D26" s="95">
        <v>139</v>
      </c>
      <c r="E26" s="95">
        <v>13660</v>
      </c>
      <c r="F26" s="95">
        <v>9</v>
      </c>
      <c r="G26" s="95">
        <v>2</v>
      </c>
      <c r="H26" s="95">
        <v>90</v>
      </c>
      <c r="I26" s="95">
        <f>C26+F26</f>
        <v>630</v>
      </c>
      <c r="J26" s="95">
        <f>D26+G26</f>
        <v>141</v>
      </c>
      <c r="K26" s="95">
        <f>E26+H26</f>
        <v>13750</v>
      </c>
    </row>
    <row r="27" spans="1:11" ht="15.75">
      <c r="A27" s="99">
        <v>12</v>
      </c>
      <c r="B27" s="101" t="s">
        <v>183</v>
      </c>
      <c r="C27" s="95">
        <v>926</v>
      </c>
      <c r="D27" s="95">
        <v>214</v>
      </c>
      <c r="E27" s="95">
        <v>14900</v>
      </c>
      <c r="F27" s="95">
        <v>30</v>
      </c>
      <c r="G27" s="95">
        <v>6</v>
      </c>
      <c r="H27" s="95">
        <v>420</v>
      </c>
      <c r="I27" s="95">
        <f aca="true" t="shared" si="2" ref="I27:K36">C27+F27</f>
        <v>956</v>
      </c>
      <c r="J27" s="95">
        <f t="shared" si="2"/>
        <v>220</v>
      </c>
      <c r="K27" s="95">
        <f t="shared" si="2"/>
        <v>15320</v>
      </c>
    </row>
    <row r="28" spans="1:11" ht="15.75">
      <c r="A28" s="99">
        <v>13</v>
      </c>
      <c r="B28" s="101" t="s">
        <v>184</v>
      </c>
      <c r="C28" s="95">
        <v>880</v>
      </c>
      <c r="D28" s="95">
        <v>205</v>
      </c>
      <c r="E28" s="95">
        <v>14350</v>
      </c>
      <c r="F28" s="95">
        <v>9</v>
      </c>
      <c r="G28" s="95">
        <v>3</v>
      </c>
      <c r="H28" s="95">
        <v>210</v>
      </c>
      <c r="I28" s="95">
        <f t="shared" si="2"/>
        <v>889</v>
      </c>
      <c r="J28" s="95">
        <f t="shared" si="2"/>
        <v>208</v>
      </c>
      <c r="K28" s="95">
        <f t="shared" si="2"/>
        <v>14560</v>
      </c>
    </row>
    <row r="29" spans="1:11" ht="15.75">
      <c r="A29" s="99">
        <v>14</v>
      </c>
      <c r="B29" s="101" t="s">
        <v>185</v>
      </c>
      <c r="C29" s="95">
        <v>2737</v>
      </c>
      <c r="D29" s="95">
        <v>641</v>
      </c>
      <c r="E29" s="95">
        <v>52562</v>
      </c>
      <c r="F29" s="95">
        <v>26</v>
      </c>
      <c r="G29" s="95">
        <v>3</v>
      </c>
      <c r="H29" s="95">
        <v>246</v>
      </c>
      <c r="I29" s="95">
        <f t="shared" si="2"/>
        <v>2763</v>
      </c>
      <c r="J29" s="95">
        <f t="shared" si="2"/>
        <v>644</v>
      </c>
      <c r="K29" s="95">
        <f t="shared" si="2"/>
        <v>52808</v>
      </c>
    </row>
    <row r="30" spans="1:11" ht="15.75">
      <c r="A30" s="99">
        <v>15</v>
      </c>
      <c r="B30" s="101" t="s">
        <v>186</v>
      </c>
      <c r="C30" s="95">
        <v>1700</v>
      </c>
      <c r="D30" s="95">
        <v>398</v>
      </c>
      <c r="E30" s="95">
        <v>2587</v>
      </c>
      <c r="F30" s="95">
        <v>33</v>
      </c>
      <c r="G30" s="95">
        <v>4</v>
      </c>
      <c r="H30" s="95">
        <v>220</v>
      </c>
      <c r="I30" s="95">
        <f t="shared" si="2"/>
        <v>1733</v>
      </c>
      <c r="J30" s="95">
        <f t="shared" si="2"/>
        <v>402</v>
      </c>
      <c r="K30" s="95">
        <f t="shared" si="2"/>
        <v>2807</v>
      </c>
    </row>
    <row r="31" spans="1:11" ht="15.75">
      <c r="A31" s="99">
        <v>16</v>
      </c>
      <c r="B31" s="101" t="s">
        <v>187</v>
      </c>
      <c r="C31" s="95">
        <v>3435</v>
      </c>
      <c r="D31" s="95">
        <v>806</v>
      </c>
      <c r="E31" s="95">
        <v>55259</v>
      </c>
      <c r="F31" s="95">
        <v>61</v>
      </c>
      <c r="G31" s="95">
        <v>4</v>
      </c>
      <c r="H31" s="95">
        <v>353</v>
      </c>
      <c r="I31" s="95">
        <f t="shared" si="2"/>
        <v>3496</v>
      </c>
      <c r="J31" s="95">
        <f t="shared" si="2"/>
        <v>810</v>
      </c>
      <c r="K31" s="95">
        <f t="shared" si="2"/>
        <v>55612</v>
      </c>
    </row>
    <row r="32" spans="1:11" ht="15.75">
      <c r="A32" s="99">
        <v>17</v>
      </c>
      <c r="B32" s="101" t="s">
        <v>188</v>
      </c>
      <c r="C32" s="95">
        <v>1921</v>
      </c>
      <c r="D32" s="95">
        <v>401</v>
      </c>
      <c r="E32" s="95">
        <v>24000</v>
      </c>
      <c r="F32" s="95">
        <v>8</v>
      </c>
      <c r="G32" s="95">
        <v>2</v>
      </c>
      <c r="H32" s="95">
        <v>300</v>
      </c>
      <c r="I32" s="95">
        <f t="shared" si="2"/>
        <v>1929</v>
      </c>
      <c r="J32" s="95">
        <f t="shared" si="2"/>
        <v>403</v>
      </c>
      <c r="K32" s="95">
        <f t="shared" si="2"/>
        <v>24300</v>
      </c>
    </row>
    <row r="33" spans="1:11" ht="15.75">
      <c r="A33" s="99">
        <v>18</v>
      </c>
      <c r="B33" s="101" t="s">
        <v>189</v>
      </c>
      <c r="C33" s="95">
        <v>1166</v>
      </c>
      <c r="D33" s="95">
        <v>287</v>
      </c>
      <c r="E33" s="95">
        <v>21525</v>
      </c>
      <c r="F33" s="95">
        <v>2</v>
      </c>
      <c r="G33" s="95">
        <v>0</v>
      </c>
      <c r="H33" s="95">
        <v>0</v>
      </c>
      <c r="I33" s="95">
        <f t="shared" si="2"/>
        <v>1168</v>
      </c>
      <c r="J33" s="95">
        <f t="shared" si="2"/>
        <v>287</v>
      </c>
      <c r="K33" s="95">
        <f t="shared" si="2"/>
        <v>21525</v>
      </c>
    </row>
    <row r="34" spans="1:11" ht="15.75">
      <c r="A34" s="99">
        <v>19</v>
      </c>
      <c r="B34" s="101" t="s">
        <v>190</v>
      </c>
      <c r="C34" s="95">
        <v>2349</v>
      </c>
      <c r="D34" s="95">
        <v>352</v>
      </c>
      <c r="E34" s="95">
        <v>48744</v>
      </c>
      <c r="F34" s="95">
        <v>18</v>
      </c>
      <c r="G34" s="95">
        <v>4</v>
      </c>
      <c r="H34" s="95">
        <v>280</v>
      </c>
      <c r="I34" s="95">
        <f t="shared" si="2"/>
        <v>2367</v>
      </c>
      <c r="J34" s="95">
        <f t="shared" si="2"/>
        <v>356</v>
      </c>
      <c r="K34" s="95">
        <f t="shared" si="2"/>
        <v>49024</v>
      </c>
    </row>
    <row r="35" spans="1:11" ht="15.75">
      <c r="A35" s="99">
        <v>20</v>
      </c>
      <c r="B35" s="101" t="s">
        <v>191</v>
      </c>
      <c r="C35" s="95">
        <v>1226</v>
      </c>
      <c r="D35" s="95">
        <v>289</v>
      </c>
      <c r="E35" s="95">
        <v>20458</v>
      </c>
      <c r="F35" s="95"/>
      <c r="G35" s="95">
        <v>2</v>
      </c>
      <c r="H35" s="95">
        <v>130</v>
      </c>
      <c r="I35" s="95">
        <f t="shared" si="2"/>
        <v>1226</v>
      </c>
      <c r="J35" s="95">
        <f t="shared" si="2"/>
        <v>291</v>
      </c>
      <c r="K35" s="95">
        <f t="shared" si="2"/>
        <v>20588</v>
      </c>
    </row>
    <row r="36" spans="1:11" ht="15.75">
      <c r="A36" s="102">
        <v>21</v>
      </c>
      <c r="B36" s="103" t="s">
        <v>192</v>
      </c>
      <c r="C36" s="104">
        <v>751</v>
      </c>
      <c r="D36" s="104">
        <v>195</v>
      </c>
      <c r="E36" s="104">
        <v>11700</v>
      </c>
      <c r="F36" s="104">
        <v>112</v>
      </c>
      <c r="G36" s="104">
        <v>7</v>
      </c>
      <c r="H36" s="104">
        <v>420</v>
      </c>
      <c r="I36" s="104">
        <f t="shared" si="2"/>
        <v>863</v>
      </c>
      <c r="J36" s="104">
        <f t="shared" si="2"/>
        <v>202</v>
      </c>
      <c r="K36" s="104">
        <f t="shared" si="2"/>
        <v>12120</v>
      </c>
    </row>
  </sheetData>
  <sheetProtection/>
  <mergeCells count="14">
    <mergeCell ref="F8:H9"/>
    <mergeCell ref="I8:K8"/>
    <mergeCell ref="C9:E9"/>
    <mergeCell ref="I9:K9"/>
    <mergeCell ref="C10:C11"/>
    <mergeCell ref="F10:F11"/>
    <mergeCell ref="G10:G11"/>
    <mergeCell ref="I10:I11"/>
    <mergeCell ref="A1:K1"/>
    <mergeCell ref="A2:K2"/>
    <mergeCell ref="A3:K3"/>
    <mergeCell ref="A8:A11"/>
    <mergeCell ref="B8:B11"/>
    <mergeCell ref="C8:E8"/>
  </mergeCells>
  <printOptions/>
  <pageMargins left="0.2" right="0.2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2023-12-19T10:15:50Z</cp:lastPrinted>
  <dcterms:created xsi:type="dcterms:W3CDTF">2019-10-06T08:50:29Z</dcterms:created>
  <dcterms:modified xsi:type="dcterms:W3CDTF">2023-12-19T10:24:21Z</dcterms:modified>
  <cp:category/>
  <cp:version/>
  <cp:contentType/>
  <cp:contentStatus/>
</cp:coreProperties>
</file>