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activeTab="7"/>
  </bookViews>
  <sheets>
    <sheet name="Da Cac Loai" sheetId="1" r:id="rId1"/>
    <sheet name="Cac loai" sheetId="2" r:id="rId2"/>
    <sheet name="BTBG" sheetId="3" state="hidden" r:id="rId3"/>
    <sheet name="BTBG-1" sheetId="4" state="hidden" r:id="rId4"/>
    <sheet name="Sheet5" sheetId="5" state="hidden" r:id="rId5"/>
    <sheet name="TM" sheetId="6" state="hidden" r:id="rId6"/>
    <sheet name="van chuyen da" sheetId="7" state="hidden" r:id="rId7"/>
    <sheet name="Tai noi SX" sheetId="8" r:id="rId8"/>
  </sheets>
  <definedNames>
    <definedName name="_xlnm.Print_Area" localSheetId="3">'BTBG-1'!$A$1:$D$150</definedName>
    <definedName name="_xlnm.Print_Titles" localSheetId="3">'BTBG-1'!$3:$5</definedName>
    <definedName name="_xlnm.Print_Titles" localSheetId="1">'Cac loai'!$5:$7</definedName>
    <definedName name="_xlnm.Print_Titles" localSheetId="6">'van chuyen da'!$A:$A</definedName>
  </definedNames>
  <calcPr fullCalcOnLoad="1"/>
</workbook>
</file>

<file path=xl/comments8.xml><?xml version="1.0" encoding="utf-8"?>
<comments xmlns="http://schemas.openxmlformats.org/spreadsheetml/2006/main">
  <authors>
    <author>Admin</author>
  </authors>
  <commentList>
    <comment ref="B67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<sst xmlns="http://schemas.openxmlformats.org/spreadsheetml/2006/main" count="4699" uniqueCount="2303">
  <si>
    <t>Compact DULUX S/5W/865 OSRAM</t>
  </si>
  <si>
    <t>Compact bóng xoắn nhỏ DULUXSTAR/8W/827X OSRAM</t>
  </si>
  <si>
    <t>Compact bóng 2U nhỏ/5W/6400K/E27 Plusrite</t>
  </si>
  <si>
    <t>Compact bóng 3U lớn/24W/6400K/E27 Plusrite</t>
  </si>
  <si>
    <t>Compact bóng xoắn lớn/85W/6400K/E27 Plusrite</t>
  </si>
  <si>
    <t>Đèn LED ốp trần</t>
  </si>
  <si>
    <t>Loại (downlight)/3W MENGHUI</t>
  </si>
  <si>
    <t>Loại (downlight)/COB T3-10W Plusrite</t>
  </si>
  <si>
    <t>Loại (downlight)/COB/15W/3000K Plusrite</t>
  </si>
  <si>
    <t>Loại (downlight)/CSTD-202306/6W CHENGSONG</t>
  </si>
  <si>
    <t>Loại (downlight)/TD-10W/3000K-COB Plusrite</t>
  </si>
  <si>
    <t>Loại (downlight)/CSTD-202408/8W CHENGSONG</t>
  </si>
  <si>
    <t>Đèn chùm</t>
  </si>
  <si>
    <t>Đèn chùm pha lê/7041/8 DaYue</t>
  </si>
  <si>
    <t>Đèn chùm pha lê/76120DaYue</t>
  </si>
  <si>
    <t xml:space="preserve">* </t>
  </si>
  <si>
    <t>Loại (1x1.0)mm</t>
  </si>
  <si>
    <t>Loại (1x2.5)mm</t>
  </si>
  <si>
    <t>Loại (1x6.0)mm</t>
  </si>
  <si>
    <t>Loại (1x4.0)mm</t>
  </si>
  <si>
    <t>Cây chống (loại dài 4m, D80-D100)</t>
  </si>
  <si>
    <t>Xi măng trắng Hải Phòng</t>
  </si>
  <si>
    <t>BẢNG CÔNG BỐ GIÁ MỘT SỐ SẢN PHẨM VLXD BÁN TẠI NƠI SẢN XUẤT VÀ TẠI THÀNH PHỐ LẠNG SƠN</t>
  </si>
  <si>
    <t>DANH MỤC NHÓM CÁC LOẠI VẬT LIỆU CHỦ YẾU 
(Q.cách - TCKT - Ký, mã hiệu)</t>
  </si>
  <si>
    <t>+ Mở quay, hệ thanh sử dụng FA450, kích thước rộng 1200-1600, cao 2000-2700, kính 5mm</t>
  </si>
  <si>
    <t>+ Mở quay, hệ thanh sử dụng FA450, kích thước rộng 800-1000, cao 1900-2700, kính 5mm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</si>
  <si>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</si>
  <si>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</si>
  <si>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</si>
  <si>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</si>
  <si>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</si>
  <si>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</si>
  <si>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</si>
  <si>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</si>
  <si>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</si>
  <si>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</si>
  <si>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</si>
  <si>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</si>
  <si>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</si>
  <si>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</si>
  <si>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</si>
  <si>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</si>
  <si>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</si>
  <si>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</si>
  <si>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</si>
  <si>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</si>
  <si>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</si>
  <si>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</si>
  <si>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</si>
  <si>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</si>
  <si>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</si>
  <si>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</si>
  <si>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</si>
  <si>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</si>
  <si>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</si>
  <si>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</si>
  <si>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</si>
  <si>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</si>
  <si>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</si>
  <si>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</si>
  <si>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</si>
  <si>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</si>
  <si>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</si>
  <si>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</si>
  <si>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</si>
  <si>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</si>
  <si>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</si>
  <si>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</si>
  <si>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</si>
  <si>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</si>
  <si>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</si>
  <si>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</si>
  <si>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</si>
  <si>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Nơi SX: Mỏ đá Hồng Phong I, xã Hồng Phong, huyện Cao Lộc, tỉnh Lạng Sơn</t>
  </si>
  <si>
    <t>Nơi SX: Mỏ đá Hồng Phong IV, xã Tô Hiệu, huyện Bình Gia, tỉnh Lạng Sơn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</si>
  <si>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</si>
  <si>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</si>
  <si>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</si>
  <si>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</si>
  <si>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</si>
  <si>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</si>
  <si>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</si>
  <si>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Ổ cắm điện CLIPSAL Việt Nam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</si>
  <si>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</si>
  <si>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</si>
  <si>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</si>
  <si>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</si>
  <si>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</si>
  <si>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</si>
  <si>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</si>
  <si>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</si>
  <si>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</si>
  <si>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</si>
  <si>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</si>
  <si>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</si>
  <si>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</si>
  <si>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</si>
  <si>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</si>
  <si>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</si>
  <si>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</si>
  <si>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</si>
  <si>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</si>
  <si>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</si>
  <si>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</si>
  <si>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</si>
  <si>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</si>
  <si>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</si>
  <si>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</si>
  <si>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</si>
  <si>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</si>
  <si>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</si>
  <si>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</si>
  <si>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</si>
  <si>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</si>
  <si>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</si>
  <si>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</si>
  <si>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</si>
  <si>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</si>
  <si>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</si>
  <si>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</si>
  <si>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</si>
  <si>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</si>
  <si>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</si>
  <si>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</si>
  <si>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</si>
  <si>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</si>
  <si>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</si>
  <si>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</si>
  <si>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</si>
  <si>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</si>
  <si>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</si>
  <si>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</si>
  <si>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</si>
  <si>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</si>
  <si>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</si>
  <si>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</si>
  <si>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</si>
  <si>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</si>
  <si>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</si>
  <si>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</si>
  <si>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</si>
  <si>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</si>
  <si>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</si>
  <si>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</si>
  <si>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</si>
  <si>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</si>
  <si>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</si>
  <si>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</si>
  <si>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</si>
  <si>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</si>
  <si>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</si>
  <si>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</si>
  <si>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</si>
  <si>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</si>
  <si>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</si>
  <si>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</si>
  <si>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</si>
  <si>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</si>
  <si>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</si>
  <si>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</si>
  <si>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</si>
  <si>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</si>
  <si>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</si>
  <si>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</si>
  <si>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</si>
  <si>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</si>
  <si>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</si>
  <si>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</si>
  <si>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</si>
  <si>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</si>
  <si>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</si>
  <si>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</si>
  <si>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</si>
  <si>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</si>
  <si>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</si>
  <si>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</si>
  <si>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Tủ điện NANO vỏ kim loại</t>
  </si>
  <si>
    <t>Tủ 2-4 át, KT 200x125x58</t>
  </si>
  <si>
    <t>Tủ 6 át, KT 200x198x58</t>
  </si>
  <si>
    <t>Tủ 9 át, KT 200x265x58</t>
  </si>
  <si>
    <t>Tủ 13 át, KT 200x338x58</t>
  </si>
  <si>
    <t>Tủ 18 át, KT 385x285x58</t>
  </si>
  <si>
    <t>Tủ 24 át, KT 400x325x58</t>
  </si>
  <si>
    <t>Tủ 26 át, KT 385x340x58</t>
  </si>
  <si>
    <t xml:space="preserve">Cát mịn M1 = 0,7-1,4 </t>
  </si>
  <si>
    <t>Cát mịn Ml = 1,5-2</t>
  </si>
  <si>
    <t xml:space="preserve">Cát vàng Ml &gt; 2 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</si>
  <si>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</si>
  <si>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</si>
  <si>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</si>
  <si>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</si>
  <si>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</si>
  <si>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</si>
  <si>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</si>
  <si>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</si>
  <si>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</si>
  <si>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</si>
  <si>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</si>
  <si>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</si>
  <si>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</si>
  <si>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</si>
  <si>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</si>
  <si>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</si>
  <si>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</si>
  <si>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</si>
  <si>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</si>
  <si>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</si>
  <si>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</si>
  <si>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</si>
  <si>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</si>
  <si>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</si>
  <si>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</si>
  <si>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</si>
  <si>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</si>
  <si>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</si>
  <si>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</si>
  <si>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</si>
  <si>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</si>
  <si>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</si>
  <si>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</si>
  <si>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</si>
  <si>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</si>
  <si>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</si>
  <si>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</si>
  <si>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</si>
  <si>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</si>
  <si>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</si>
  <si>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</si>
  <si>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Matít chịu ẩm ướt dùng cho sân Tennis, chân tường loại SK-6 (20kg/thùng)</t>
  </si>
  <si>
    <t>Màu có đuôi OW</t>
  </si>
  <si>
    <t>Màu có đuôi P</t>
  </si>
  <si>
    <t>Màu có đuôi T</t>
  </si>
  <si>
    <t>Màu có đuôi D</t>
  </si>
  <si>
    <t>Màu có đuôi A</t>
  </si>
  <si>
    <t>A30</t>
  </si>
  <si>
    <t>A20</t>
  </si>
  <si>
    <t>bình</t>
  </si>
  <si>
    <t xml:space="preserve"> Thiết bị vệ sinh VIGLACERA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</si>
  <si>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</si>
  <si>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</si>
  <si>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</si>
  <si>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</si>
  <si>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</si>
  <si>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</si>
  <si>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</si>
  <si>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</si>
  <si>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</si>
  <si>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</si>
  <si>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</si>
  <si>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</si>
  <si>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</si>
  <si>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</si>
  <si>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</si>
  <si>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</si>
  <si>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</si>
  <si>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</si>
  <si>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</si>
  <si>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</si>
  <si>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</si>
  <si>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</si>
  <si>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</si>
  <si>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</si>
  <si>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</si>
  <si>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</si>
  <si>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</si>
  <si>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</si>
  <si>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</si>
  <si>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</si>
  <si>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</si>
  <si>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</si>
  <si>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</si>
  <si>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</si>
  <si>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</si>
  <si>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</si>
  <si>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</si>
  <si>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</si>
  <si>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</si>
  <si>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</si>
  <si>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</si>
  <si>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</si>
  <si>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</si>
  <si>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</si>
  <si>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</si>
  <si>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</si>
  <si>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</si>
  <si>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</si>
  <si>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</si>
  <si>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</si>
  <si>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</si>
  <si>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</si>
  <si>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</si>
  <si>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</si>
  <si>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</si>
  <si>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</si>
  <si>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</si>
  <si>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</si>
  <si>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</si>
  <si>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</si>
  <si>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</si>
  <si>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</si>
  <si>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</si>
  <si>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</si>
  <si>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</si>
  <si>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</si>
  <si>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</si>
  <si>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</si>
  <si>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</si>
  <si>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</si>
  <si>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</si>
  <si>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</si>
  <si>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</si>
  <si>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</si>
  <si>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</si>
  <si>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</si>
  <si>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</si>
  <si>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</si>
  <si>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</si>
  <si>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</si>
  <si>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</si>
  <si>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</si>
  <si>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</si>
  <si>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</si>
  <si>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</si>
  <si>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</si>
  <si>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</si>
  <si>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</si>
  <si>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</si>
  <si>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</si>
  <si>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</si>
  <si>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</si>
  <si>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</si>
  <si>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</si>
  <si>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</si>
  <si>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</si>
  <si>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</si>
  <si>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</si>
  <si>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</si>
  <si>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</si>
  <si>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</si>
  <si>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</si>
  <si>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</si>
  <si>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</si>
  <si>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</si>
  <si>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</si>
  <si>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</si>
  <si>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</si>
  <si>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</si>
  <si>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</si>
  <si>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</si>
  <si>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</si>
  <si>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</si>
  <si>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</si>
  <si>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</si>
  <si>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</si>
  <si>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</si>
  <si>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</si>
  <si>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</si>
  <si>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</si>
  <si>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</si>
  <si>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</si>
  <si>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</si>
  <si>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</si>
  <si>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</si>
  <si>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</si>
  <si>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</si>
  <si>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</si>
  <si>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</si>
  <si>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</si>
  <si>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</si>
  <si>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</si>
  <si>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</si>
  <si>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</si>
  <si>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</si>
  <si>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</si>
  <si>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</si>
  <si>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</si>
  <si>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</si>
  <si>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</si>
  <si>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</si>
  <si>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</si>
  <si>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</si>
  <si>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</si>
  <si>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</si>
  <si>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</si>
  <si>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</si>
  <si>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</si>
  <si>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</si>
  <si>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</si>
  <si>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</si>
  <si>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</si>
  <si>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</si>
  <si>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</si>
  <si>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</si>
  <si>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</si>
  <si>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</si>
  <si>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</si>
  <si>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</si>
  <si>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</si>
  <si>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</si>
  <si>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</si>
  <si>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</si>
  <si>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</si>
  <si>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</si>
  <si>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</si>
  <si>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</si>
  <si>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</si>
  <si>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</si>
  <si>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</si>
  <si>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</si>
  <si>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</si>
  <si>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</si>
  <si>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</si>
  <si>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</si>
  <si>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</si>
  <si>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</si>
  <si>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</si>
  <si>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</si>
  <si>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</si>
  <si>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</si>
  <si>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</si>
  <si>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</si>
  <si>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</si>
  <si>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</si>
  <si>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</si>
  <si>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</si>
  <si>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</si>
  <si>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</si>
  <si>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</si>
  <si>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</si>
  <si>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</si>
  <si>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</si>
  <si>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</si>
  <si>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</si>
  <si>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</si>
  <si>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</si>
  <si>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</si>
  <si>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</si>
  <si>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</si>
  <si>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</si>
  <si>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</si>
  <si>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</si>
  <si>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</si>
  <si>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</si>
  <si>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</si>
  <si>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</si>
  <si>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</si>
  <si>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</si>
  <si>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</si>
  <si>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</si>
  <si>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</si>
  <si>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</si>
  <si>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</si>
  <si>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</si>
  <si>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</si>
  <si>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</si>
  <si>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</si>
  <si>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</si>
  <si>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</si>
  <si>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</si>
  <si>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</si>
  <si>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</si>
  <si>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</si>
  <si>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</si>
  <si>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</si>
  <si>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</si>
  <si>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</si>
  <si>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</si>
  <si>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</si>
  <si>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</si>
  <si>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</si>
  <si>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</si>
  <si>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</si>
  <si>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</si>
  <si>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</si>
  <si>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</si>
  <si>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</si>
  <si>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</si>
  <si>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</si>
  <si>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</si>
  <si>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</si>
  <si>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</si>
  <si>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</si>
  <si>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</si>
  <si>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</si>
  <si>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</si>
  <si>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</si>
  <si>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</si>
  <si>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</si>
  <si>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</si>
  <si>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</si>
  <si>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</si>
  <si>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</si>
  <si>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</si>
  <si>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</si>
  <si>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</si>
  <si>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</si>
  <si>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</si>
  <si>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</si>
  <si>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</si>
  <si>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</si>
  <si>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</si>
  <si>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</si>
  <si>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</si>
  <si>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</si>
  <si>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</si>
  <si>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</si>
  <si>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</si>
  <si>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</si>
  <si>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</si>
  <si>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</si>
  <si>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</si>
  <si>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</si>
  <si>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</si>
  <si>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</si>
  <si>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</si>
  <si>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</si>
  <si>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</si>
  <si>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</si>
  <si>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</si>
  <si>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</si>
  <si>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</si>
  <si>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</si>
  <si>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</si>
  <si>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</si>
  <si>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</si>
  <si>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</si>
  <si>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</si>
  <si>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</si>
  <si>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</si>
  <si>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</si>
  <si>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</si>
  <si>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</si>
  <si>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</si>
  <si>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</si>
  <si>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</si>
  <si>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</si>
  <si>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</si>
  <si>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</si>
  <si>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</si>
  <si>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</si>
  <si>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</si>
  <si>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</si>
  <si>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</si>
  <si>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</si>
  <si>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</si>
  <si>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</si>
  <si>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</si>
  <si>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</si>
  <si>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Xi măng PCB 30 La Hiên - TN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</si>
  <si>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</si>
  <si>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</si>
  <si>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</si>
  <si>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</si>
  <si>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</si>
  <si>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</si>
  <si>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</si>
  <si>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</si>
  <si>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</si>
  <si>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</si>
  <si>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</si>
  <si>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</si>
  <si>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</si>
  <si>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</si>
  <si>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</si>
  <si>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</si>
  <si>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</si>
  <si>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</si>
  <si>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</si>
  <si>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</si>
  <si>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</si>
  <si>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</si>
  <si>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</si>
  <si>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</si>
  <si>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</si>
  <si>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</si>
  <si>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</si>
  <si>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</si>
  <si>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</si>
  <si>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</si>
  <si>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</si>
  <si>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</si>
  <si>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</si>
  <si>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</si>
  <si>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</si>
  <si>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</si>
  <si>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</si>
  <si>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</si>
  <si>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</si>
  <si>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</si>
  <si>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</si>
  <si>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</si>
  <si>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</si>
  <si>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</si>
  <si>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</si>
  <si>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</si>
  <si>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</si>
  <si>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</si>
  <si>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</si>
  <si>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</si>
  <si>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</si>
  <si>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</si>
  <si>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</si>
  <si>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</si>
  <si>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</si>
  <si>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</si>
  <si>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</si>
  <si>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</si>
  <si>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</si>
  <si>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</si>
  <si>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</si>
  <si>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</si>
  <si>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</si>
  <si>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</si>
  <si>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</si>
  <si>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</si>
  <si>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</si>
  <si>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</si>
  <si>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</si>
  <si>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>Thép xây dựng các loại</t>
  </si>
  <si>
    <t>Thép tròn Công ty Cổ phần Gang thép Thái Nguyên</t>
  </si>
  <si>
    <t>Thép cuộn:</t>
  </si>
  <si>
    <t>Thép tròn trơn:</t>
  </si>
  <si>
    <t>Thép cây vằn:</t>
  </si>
  <si>
    <t>Que hàn</t>
  </si>
  <si>
    <t>Đinh</t>
  </si>
  <si>
    <t>Thép buộc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</si>
  <si>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</si>
  <si>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</si>
  <si>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</si>
  <si>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</si>
  <si>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</si>
  <si>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</si>
  <si>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</si>
  <si>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</si>
  <si>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</si>
  <si>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</si>
  <si>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</si>
  <si>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</si>
  <si>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</si>
  <si>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</si>
  <si>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Cửa kính khung nhôm TQ loại bản lề lá L.90</t>
  </si>
  <si>
    <t>Loại 90( kính xanh đen)</t>
  </si>
  <si>
    <t>Loại 90( kính màu trà)</t>
  </si>
  <si>
    <t>Loại 90( kính trắng)</t>
  </si>
  <si>
    <t xml:space="preserve">Cửa kính khung nhôm TQ loại bản lề lá </t>
  </si>
  <si>
    <t xml:space="preserve">Loại  38x50 gắn sập (kính xanh đen) </t>
  </si>
  <si>
    <t xml:space="preserve">Loại  38x50 gắn sập (kính màu trà) </t>
  </si>
  <si>
    <t xml:space="preserve">Loại  38x50 gắn sập (kính màu trắng) </t>
  </si>
  <si>
    <t>Vách kính khung nhôm TQ loại 25 x 76 - nẹp sập</t>
  </si>
  <si>
    <t>Loại kính xanh đen Nhật</t>
  </si>
  <si>
    <t xml:space="preserve">Loại kính màu trà </t>
  </si>
  <si>
    <t xml:space="preserve">Loại kính màu trắng </t>
  </si>
  <si>
    <t>Sơn hãng VIGLACERA</t>
  </si>
  <si>
    <t>Bột bả Viglacera nội thất cao cấp (40kg/bao)</t>
  </si>
  <si>
    <t xml:space="preserve">Bột bả Viglacera ngoại thất cao cấp (40kg/bao) </t>
  </si>
  <si>
    <t>Sơn lót  VT 8000 Viglacera-PRIMER.INT (22kg/thùng)</t>
  </si>
  <si>
    <t>Sơn lót  VN 8000 Viglacera-PRIMER.EXT (22kg/thùng)</t>
  </si>
  <si>
    <t>Sơn trong nhà VT1111 Viglacera-SUPPER WHITE (22kg/thùng)</t>
  </si>
  <si>
    <t>Sơn ngoài VN2…Viglacera-GOLD.EXT (24kg/thùng)</t>
  </si>
  <si>
    <t>Sơn chống thấm CT16 Viglacera- CT16 (20kg/thùng)</t>
  </si>
  <si>
    <t>Giá bán tại thành phố Lạng Sơn</t>
  </si>
  <si>
    <t>Sơn hãng KOVA</t>
  </si>
  <si>
    <t>Cửa đi 2 cánh:</t>
  </si>
  <si>
    <t>Cửa đi 1 cánh:</t>
  </si>
  <si>
    <t>Cửa sổ 2 cánh:</t>
  </si>
  <si>
    <t>Cửa sổ 1 cánh:</t>
  </si>
  <si>
    <t>bộ</t>
  </si>
  <si>
    <t>Loại: 10A-1P; 16A-1P; 20A-1P; 25A-1P; 32A-1P; 40A-1P</t>
  </si>
  <si>
    <t>Loại: 50A-1P; 60A-1P</t>
  </si>
  <si>
    <t>Loại: 10A-2P; 16A-2P; 20A-2P; 25A-2P; 32A-2P; 40A-2P</t>
  </si>
  <si>
    <t>Loại 50A-2P</t>
  </si>
  <si>
    <t>Loại 50A-3P</t>
  </si>
  <si>
    <t>Loại 63A-2P</t>
  </si>
  <si>
    <t>Loại 10A; 15A; 20A; 30A</t>
  </si>
  <si>
    <t>Công tắc điện CLIPSAL Việt Nam</t>
  </si>
  <si>
    <t>Loại 1 công tắc</t>
  </si>
  <si>
    <t>Loại 2 công tắc</t>
  </si>
  <si>
    <t>Loại 3 công tắc</t>
  </si>
  <si>
    <t>Loại 4 công tác</t>
  </si>
  <si>
    <t>Loại 1 ổ cắm</t>
  </si>
  <si>
    <t>Loại 2 ổ căm</t>
  </si>
  <si>
    <t>Công tắc liền ổ cắm CLIPSAL Việt Nam</t>
  </si>
  <si>
    <t>Loại 1 công tắc + 1 ổ cắm</t>
  </si>
  <si>
    <t>Loại 2 công tắc + 1 ổ cắm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</si>
  <si>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</si>
  <si>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</si>
  <si>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</si>
  <si>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</si>
  <si>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</si>
  <si>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</si>
  <si>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Thép hình Công ty Cổ phần Gang thép Thái nguyên: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</si>
  <si>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</si>
  <si>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</si>
  <si>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</si>
  <si>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</si>
  <si>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</si>
  <si>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</si>
  <si>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</si>
  <si>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</si>
  <si>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</si>
  <si>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</si>
  <si>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</si>
  <si>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</si>
  <si>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</si>
  <si>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</si>
  <si>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</si>
  <si>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</si>
  <si>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</si>
  <si>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</si>
  <si>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</si>
  <si>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</si>
  <si>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</si>
  <si>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</si>
  <si>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</si>
  <si>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Thép vuông 12x12, 14x14,16x16</t>
  </si>
  <si>
    <t>Đơn vị tính</t>
  </si>
  <si>
    <t xml:space="preserve">Xi măng đóng bao các loại </t>
  </si>
  <si>
    <t>Xi măng PCB 30 Hoàng Thạch</t>
  </si>
  <si>
    <t>Xi măng PCB 40 La Hiên - TN</t>
  </si>
  <si>
    <t>GIÁ BÁN TẠI TRUNG TÂM CÁC HUYỆN VÀ THÀNH PHỐ</t>
  </si>
  <si>
    <t xml:space="preserve">Sứ cách điên </t>
  </si>
  <si>
    <t>Sơn hãng ALKAZA</t>
  </si>
  <si>
    <t>Sơn trong nhà VA9…VANET-5IN1 (23kg/thùng)</t>
  </si>
  <si>
    <t>Bóng đèn huỳnh quang compact</t>
  </si>
  <si>
    <t>Xi măng Lạng Sơn</t>
  </si>
  <si>
    <t>- PCB 30</t>
  </si>
  <si>
    <t>- PCB 40</t>
  </si>
  <si>
    <t>Xi măng Đồng Bành</t>
  </si>
  <si>
    <t>Bột bả Alkaza cao cấp trong nhà (40kg/bao)</t>
  </si>
  <si>
    <t>Bột bả Alkaza chống thấm cao cấp ngoài nhà (40kg/bao)</t>
  </si>
  <si>
    <t xml:space="preserve"> Phụ kiện kim khí loại GQ</t>
  </si>
  <si>
    <t xml:space="preserve"> + Mở quay ra ngoài, mở hất ra ngoài: rộng 800-1000, cao 1200-1600, kính 5mm</t>
  </si>
  <si>
    <t xml:space="preserve">  + Mở quay và lật trong: rộng 800-1000, cao 1000-1600, kính 5mm</t>
  </si>
  <si>
    <t xml:space="preserve"> + Mở trượt (khóa bán nguyệt): rộng 1200-1800, cao 1200-1600, kính 5mm</t>
  </si>
  <si>
    <t xml:space="preserve"> + Mở trượt (chốt đa điểm): rộng 1200-1800, cao 1200-1600, kính 5mm</t>
  </si>
  <si>
    <t xml:space="preserve"> + Mở quay ra ngoài, quay vào trong: rộng 1100-1400, cao 1200-1600, kính 5mm</t>
  </si>
  <si>
    <t>Dây, thiết bị điện SINO (Giá bán đến chân công trình trong địa bàn tỉnh Lạng Sơn)</t>
  </si>
  <si>
    <t>Ống nhựa SP (Giá bán đến chân công trình trong địa bàn tỉnh Lạng Sơn)</t>
  </si>
  <si>
    <t>Cút góc PPR ren trong PPR D20x1/2</t>
  </si>
  <si>
    <t>Dây điện Trần Phú (Giá bán tại thành phố Lạng Sơn)</t>
  </si>
  <si>
    <t>Các loại thiết bị điện (Giá bán tại thành phố Lạng Sơn)</t>
  </si>
  <si>
    <t>Công tắc 10A loại 1 chiều</t>
  </si>
  <si>
    <t>Bộ đèn 1x36W không chụp</t>
  </si>
  <si>
    <t xml:space="preserve"> + Mở quay và lật trong: rộng 1200-1500, cao 1000-1600, kính 5mm</t>
  </si>
  <si>
    <t xml:space="preserve"> + Mở quay (khóa một điểm): rộng 800-1000, cao 1900-2700, kính 5mm</t>
  </si>
  <si>
    <t xml:space="preserve"> + Mở quay (khóa đa điểm): rộng 800-1000, cao 1900-2700, kính 5mm</t>
  </si>
  <si>
    <t xml:space="preserve"> + Mở quay có lưỡi gà: rộng 800-1000, cao 1900-2700, kính 5mm</t>
  </si>
  <si>
    <t>+ Mở quay rộng 1200-1600, cao 2000-2700, kính 5mm</t>
  </si>
  <si>
    <t xml:space="preserve"> + Mở trượt: rộng 1800-2000, cao 2000-2200, kính 5mm</t>
  </si>
  <si>
    <t xml:space="preserve"> + Mở trượt có lưỡi gà: rộng 1200-1600, cao 2000-2700, kính 5mm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</si>
  <si>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</si>
  <si>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</si>
  <si>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</si>
  <si>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</si>
  <si>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</si>
  <si>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</si>
  <si>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</si>
  <si>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</si>
  <si>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</si>
  <si>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CỬA NHỰA uPVC VBWINDOW:</t>
  </si>
  <si>
    <t xml:space="preserve">CỬA NHÔM CAO CẤP VBWINDOW: </t>
  </si>
  <si>
    <t xml:space="preserve"> + Mở quay ra ngoài, hệ thanh sử dụng FA4400, kích thước rộng 800-1000, cao 1200-1600, kính 5mm</t>
  </si>
  <si>
    <t xml:space="preserve"> Phụ kiện đồng bộ</t>
  </si>
  <si>
    <t xml:space="preserve">  + Mở hất ra ngoài, hệ thanh sử dụng FA4400, kích thước rộng 500-700, cao 1000-1600, kính 5mm</t>
  </si>
  <si>
    <t xml:space="preserve"> + Mở trượt, hệ thanh sử dụng FA2600, kích thước rộng 1200-1800, cao 1200-1600, kính 5mm</t>
  </si>
  <si>
    <t xml:space="preserve"> + Mở quay, hệ thanh sử dụng FA4400, kích thước rộng 1100-1400, cao 1200-1600, kính 5mm</t>
  </si>
  <si>
    <t xml:space="preserve"> + Mở quay, hệ thanh sử dụng FA4400, kích thước rộng 800-1000, cao 1900-2700, kính 5mm</t>
  </si>
  <si>
    <t>+ Mở quay, hệ thanh sử dụng FA4400, kích thước rộng 1200-1600, cao 2000-2700, kính 5mm</t>
  </si>
  <si>
    <t xml:space="preserve"> + Mở trượt:, hệ thanh sử dụng FA2600, kích thước rộng 1800-2000, cao 2000-2200, kính 5mm</t>
  </si>
  <si>
    <t>Vách kính:</t>
  </si>
  <si>
    <t xml:space="preserve"> + Vách kính cố định:, hệ thanh sử dụng FA4400, kích thước rộng 600-1700, cao 1000-2700, kính 5mm</t>
  </si>
  <si>
    <t xml:space="preserve"> + Vách dựng mặt tiền:, hệ thanh sử dụng FA1100, kích thước rộng 3500-4000, cao 2500-3000, kính 5mm</t>
  </si>
  <si>
    <t>Vách kính cố định: rộng 600-1700, cao 1000-2700, kính 5mm</t>
  </si>
  <si>
    <t>Loại (2x1.0)mm</t>
  </si>
  <si>
    <t>Loại (2x6.0)mm</t>
  </si>
  <si>
    <t>Loại (3x1.5)mm</t>
  </si>
  <si>
    <t>Loại (3x6.0)mm</t>
  </si>
  <si>
    <t>Dây đôi 2 ruột dẹt (Cu/PVC/PVC)</t>
  </si>
  <si>
    <t>Dây đơn mềm và 7 sợi (Cu/PVC)</t>
  </si>
  <si>
    <t>Cáp điện hạ thế 0.6/1kV (Cu/PVC/PVC)</t>
  </si>
  <si>
    <t>Cáp điện hạ thế 0.6/1kV (Cu/XLPE/PVC)</t>
  </si>
  <si>
    <t>Loại (4x10)mm</t>
  </si>
  <si>
    <t>Loại (4x50)mm</t>
  </si>
  <si>
    <t>Loại (4x120)mm</t>
  </si>
  <si>
    <t xml:space="preserve">Dây điện thoại chống ẩm 2 đôi </t>
  </si>
  <si>
    <t>Cáp đồng trục RG6U/BC</t>
  </si>
  <si>
    <t>Thiết bị điện, chiếu sáng</t>
  </si>
  <si>
    <t>Ổ cắm đơn 2 chấu 16A</t>
  </si>
  <si>
    <t>Ổ cắm đơn 3 chấu 16A</t>
  </si>
  <si>
    <t xml:space="preserve">Ổ cắm đơn 2 chấu 16A, 1 lỗ </t>
  </si>
  <si>
    <t>Mặt 1-3 lỗ</t>
  </si>
  <si>
    <t>Loại Vanlock 1 cực từ 6A-40A/4,5KA</t>
  </si>
  <si>
    <t>Loại Vanlock 2 cực từ 6A-40A/4,5KA</t>
  </si>
  <si>
    <t>Loại SINO 1 cực từ 6A-25A/6KA</t>
  </si>
  <si>
    <t>Loại SINO 2 cực từ 32A-40A/6KA</t>
  </si>
  <si>
    <t xml:space="preserve">Tủ điện mặt nhựa chứa 2/4 Module </t>
  </si>
  <si>
    <t>Đế âm nhựa tự chống cháy</t>
  </si>
  <si>
    <t>Đèn tán quang tiết kiệm điện 2x36W</t>
  </si>
  <si>
    <t>Ống luồn PVC tự chống cháy D=20mm SP (2,92m/cây)</t>
  </si>
  <si>
    <t>Ống uPVC D42x2.1mm C2</t>
  </si>
  <si>
    <t>Ống uPVC D110x3.2mm C2</t>
  </si>
  <si>
    <t>Cút chữ T uPVC D42</t>
  </si>
  <si>
    <t xml:space="preserve">Thép góc </t>
  </si>
  <si>
    <t>L50-75 CT3 L=6m; 9m; 12m</t>
  </si>
  <si>
    <t>L80-100 CT3 L=6m; 9m; 12m</t>
  </si>
  <si>
    <t>L120-130 CT3 L=6m; 9m; 12m</t>
  </si>
  <si>
    <t>L80-100 SS540 L=6m; 9m; 12m</t>
  </si>
  <si>
    <t>L120-130 CT3 SS540 L=6m; 9m; 12m</t>
  </si>
  <si>
    <t>Thép trơn CT3, CB240-T D6+D8</t>
  </si>
  <si>
    <t>Thép vằn SD295A, CB300-V, D8</t>
  </si>
  <si>
    <t>Thép vằn CT5, SD295A, CB300-V, D10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</si>
  <si>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</si>
  <si>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</si>
  <si>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</si>
  <si>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</si>
  <si>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</si>
  <si>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</si>
  <si>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</si>
  <si>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</si>
  <si>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mét</t>
  </si>
  <si>
    <t>Cút chữ T uPVC D110</t>
  </si>
  <si>
    <t>Cút góc uPVC D42</t>
  </si>
  <si>
    <t>Cút góc uPVC D110</t>
  </si>
  <si>
    <t>Ống nước lạnh PPR - PN10 D20x2.3mm</t>
  </si>
  <si>
    <t>Ống nước lạnh PPR - PN10 D63x5.8mm</t>
  </si>
  <si>
    <t>Ống nước lạnh PPR - PN16 D20x2.8mm</t>
  </si>
  <si>
    <t>Ống nước lạnh PPR - PN16 D25x3.5mm</t>
  </si>
  <si>
    <t>Ống nước nóng PPR - PN20 D20x3.4mm</t>
  </si>
  <si>
    <t>Khớp nối PPR ren trong D20x1/2</t>
  </si>
  <si>
    <t>Cút tê PPR ren trong D20x1x2</t>
  </si>
  <si>
    <t>Van tay vặn PPR D20</t>
  </si>
  <si>
    <t>Van tay vặn PPR D63</t>
  </si>
  <si>
    <t xml:space="preserve">Bóng đèn LED </t>
  </si>
  <si>
    <t>Bóng đèn LED Tube T8/1.2m/16W T8 ChengSong</t>
  </si>
  <si>
    <t>Bóng đèn LED tròn/5W/E27/6500K MaNha</t>
  </si>
  <si>
    <t>Compact DULUXSTAR/10W/827 OSRAM</t>
  </si>
  <si>
    <t>Compact Bóng xoắn nhỏ DULUXSTAR/11W/827X</t>
  </si>
  <si>
    <t>Compact Xoắn DULUXSTAR/13W/865 OSRAM</t>
  </si>
  <si>
    <t>Cát xây dựng</t>
  </si>
  <si>
    <t xml:space="preserve">Cát tự nhiên </t>
  </si>
  <si>
    <t>Đá (19 x 25) mm</t>
  </si>
  <si>
    <t>DANH MỤC NHÓM CÁC LOẠI VẬT LIỆU CHỦ YẾU 
(Q.cách - TCKT - Ký,mã hiệu)</t>
  </si>
  <si>
    <t>Bắc Sơn</t>
  </si>
  <si>
    <t>Mỏ đá Lùng Khứ, xã Hưng Vũ</t>
  </si>
  <si>
    <t xml:space="preserve">BẢNG CÔNG BỐ GIÁ ĐÁ BÁN TẠI CÁC MỎ 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</si>
  <si>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</si>
  <si>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</si>
  <si>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</si>
  <si>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</si>
  <si>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</si>
  <si>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Giá trên chỉ áp dụng cho sơn trắng, nếu pha màu thì tính thêm tiền màu như sau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</si>
  <si>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</si>
  <si>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</si>
  <si>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</si>
  <si>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</si>
  <si>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</si>
  <si>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</si>
  <si>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</si>
  <si>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</si>
  <si>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</si>
  <si>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</si>
  <si>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</si>
  <si>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</si>
  <si>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</si>
  <si>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</si>
  <si>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</si>
  <si>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</si>
  <si>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</si>
  <si>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</si>
  <si>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</si>
  <si>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</si>
  <si>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</si>
  <si>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</si>
  <si>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</si>
  <si>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</si>
  <si>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</si>
  <si>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</si>
  <si>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</si>
  <si>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</si>
  <si>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</si>
  <si>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</si>
  <si>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</si>
  <si>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</si>
  <si>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</si>
  <si>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</si>
  <si>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</si>
  <si>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</si>
  <si>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</si>
  <si>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</si>
  <si>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</si>
  <si>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</si>
  <si>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</si>
  <si>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</si>
  <si>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</si>
  <si>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</si>
  <si>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</si>
  <si>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</si>
  <si>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</si>
  <si>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</si>
  <si>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</si>
  <si>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</si>
  <si>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</si>
  <si>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</si>
  <si>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</si>
  <si>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</si>
  <si>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</si>
  <si>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</si>
  <si>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</si>
  <si>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</si>
  <si>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</si>
  <si>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</si>
  <si>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</si>
  <si>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</si>
  <si>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</si>
  <si>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</si>
  <si>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</si>
  <si>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</si>
  <si>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</si>
  <si>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</si>
  <si>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</si>
  <si>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</si>
  <si>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</si>
  <si>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</si>
  <si>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</si>
  <si>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</si>
  <si>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</si>
  <si>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</si>
  <si>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</si>
  <si>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</si>
  <si>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</si>
  <si>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</si>
  <si>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</si>
  <si>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</si>
  <si>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</si>
  <si>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</si>
  <si>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</si>
  <si>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</si>
  <si>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</si>
  <si>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</si>
  <si>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</si>
  <si>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</si>
  <si>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</si>
  <si>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</si>
  <si>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</si>
  <si>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Công ty CP tập đoàn đầu tư xây dựng Phú Lộc</t>
  </si>
  <si>
    <t>(Giá bán tại Lạng Sơn: Công ty CP TM đầu tư xây dựng Dũng Linh-156 Bến Bắc, Tam Thanh, tp. Lạng Sơn; Cửa hàng Thiết bị điện Cao Ban - 123, Trần Đăng Ninh, tp Lạng Sơn).</t>
  </si>
  <si>
    <t>CXV 1x1.5</t>
  </si>
  <si>
    <t>CXV 1x70</t>
  </si>
  <si>
    <t>CXV 2x1.5</t>
  </si>
  <si>
    <t>CXV 2x70</t>
  </si>
  <si>
    <t xml:space="preserve">C 1.5 </t>
  </si>
  <si>
    <t xml:space="preserve">CF 10 </t>
  </si>
  <si>
    <t xml:space="preserve">CV 1x16 </t>
  </si>
  <si>
    <t xml:space="preserve">CV 1x70 </t>
  </si>
  <si>
    <t>CVV 3x2.5+1x1.5</t>
  </si>
  <si>
    <t xml:space="preserve">CVV 3x70+1x35 </t>
  </si>
  <si>
    <t>CXV 3x1.5</t>
  </si>
  <si>
    <t>CXV 3x70</t>
  </si>
  <si>
    <t>CXV 4x1.5</t>
  </si>
  <si>
    <t>CXV 4x70</t>
  </si>
  <si>
    <t>MULLER 2x7</t>
  </si>
  <si>
    <t>DSTA 2x1.5</t>
  </si>
  <si>
    <t>DSTA 2x70</t>
  </si>
  <si>
    <t>DSTA 3x1.5</t>
  </si>
  <si>
    <t>DSTA 3x70</t>
  </si>
  <si>
    <t>DSTA 3x2.5+1x1.5</t>
  </si>
  <si>
    <t>DSTA 3x70+1x35</t>
  </si>
  <si>
    <t>CV 1x1.5</t>
  </si>
  <si>
    <t>VCmD 2x1.5</t>
  </si>
  <si>
    <t>VCSF 1x1.5</t>
  </si>
  <si>
    <t>VCTFK 2x1.5</t>
  </si>
  <si>
    <t>VCTF 2x1.5</t>
  </si>
  <si>
    <t>VCTF 3x1.5</t>
  </si>
  <si>
    <t>VCTF 4x1.5</t>
  </si>
  <si>
    <t>VCSH 1x1.5</t>
  </si>
  <si>
    <t>A 16</t>
  </si>
  <si>
    <t>A 70</t>
  </si>
  <si>
    <t>As 120/19</t>
  </si>
  <si>
    <t>AV 25</t>
  </si>
  <si>
    <t>AV 70</t>
  </si>
  <si>
    <t>As 70/11</t>
  </si>
  <si>
    <t>AXV 16</t>
  </si>
  <si>
    <t>AXV 70</t>
  </si>
  <si>
    <t xml:space="preserve">AsV 70/11 </t>
  </si>
  <si>
    <t xml:space="preserve">AsV 120/19 </t>
  </si>
  <si>
    <t>ABC 2x16</t>
  </si>
  <si>
    <t>ABC 2x70</t>
  </si>
  <si>
    <t>ABC 3x16</t>
  </si>
  <si>
    <t>ABC 3x70</t>
  </si>
  <si>
    <t>ABC 4x16</t>
  </si>
  <si>
    <t>ABC 4x70</t>
  </si>
  <si>
    <t xml:space="preserve">Công ty CP dây và cáp điện Thượng Đình  CADI-SUN </t>
  </si>
  <si>
    <t>CXV/CTS-W 1x16-7.2kV</t>
  </si>
  <si>
    <t>CXV/CTS-W 1x70-7.2kV</t>
  </si>
  <si>
    <t>CXV/CWS-W 1x16-7.2kV</t>
  </si>
  <si>
    <t>CXV/CWS-W 1x70-7.2kV</t>
  </si>
  <si>
    <t>CXV/CTS-W 3x16-7.2kV</t>
  </si>
  <si>
    <t>CXV/CTS-W 3x70-7.2kV</t>
  </si>
  <si>
    <t>DATA/CTS-W 1x16-7.2kV</t>
  </si>
  <si>
    <t>DATA/CTS-W 1x70-7.2kV</t>
  </si>
  <si>
    <t>DATA/CWS-W 1x16-7.2kV</t>
  </si>
  <si>
    <t>DATA/CWS-W 1x70-7.2kV</t>
  </si>
  <si>
    <t>DSTA/CTS-W 3x16-7.2kV</t>
  </si>
  <si>
    <t>DSTA/CTS-W 3x70-7.2kV</t>
  </si>
  <si>
    <t>SWA/CTS-W 3x16-7.2kV</t>
  </si>
  <si>
    <t>SWA/CTS-W 3x70-7.2kV</t>
  </si>
  <si>
    <t>CXV/CTS-W 1x16-12kV</t>
  </si>
  <si>
    <t>CXV/CTS-W 1x70-12kV</t>
  </si>
  <si>
    <t>CXV/CWS-W 1x16-12kV</t>
  </si>
  <si>
    <t>CXV/CWS-W 1x70-12kV</t>
  </si>
  <si>
    <t>CXV/CTS-W 3x16-12kV</t>
  </si>
  <si>
    <t>CXV/CTS-W 3x70-12kV</t>
  </si>
  <si>
    <t>DATA/CTS-W 1x16-12kV</t>
  </si>
  <si>
    <t>DATA/CTS-W 1x70-12kV</t>
  </si>
  <si>
    <t>DATA/CWS-W 1x16-12kV</t>
  </si>
  <si>
    <t>DATA/CWS-W 1x70-12kV</t>
  </si>
  <si>
    <t>DSTA/CTS-W 3x16-12kV</t>
  </si>
  <si>
    <t>DSTA/CTS-W 3x70-12kV</t>
  </si>
  <si>
    <t>SWA/CTS-W 3x16-12kV</t>
  </si>
  <si>
    <t>SWA/CTS-W 3x70-12kV</t>
  </si>
  <si>
    <t>CXV/CTS-W 1x70-17.5kV</t>
  </si>
  <si>
    <t>CXV/CWS-W 1x25-17.5kV</t>
  </si>
  <si>
    <t>CXV/CWS-W 1x70-17.5kV</t>
  </si>
  <si>
    <t>CXV/CTS-W 3x25-17.5kV</t>
  </si>
  <si>
    <t>CXV/CTS-W 3x70-17.5kV</t>
  </si>
  <si>
    <t>DATA/CTS-W 1x25-17.5kV</t>
  </si>
  <si>
    <t>DATA/CTS-W 1x70-17.5kV</t>
  </si>
  <si>
    <t>DATA/CWS-W 1x25-17.5kV</t>
  </si>
  <si>
    <t>DATA/CWS-W 1x70-17.5kV</t>
  </si>
  <si>
    <t>DSTA/CTS-W 3x25-17.5kV</t>
  </si>
  <si>
    <t>DSTA/CTS-W 3x70-17.5kV</t>
  </si>
  <si>
    <t>SWA/CTS-W 3x25-17.5kV</t>
  </si>
  <si>
    <t>SWA/CTS-W 3x70-17.5kV</t>
  </si>
  <si>
    <t>CXV/CTS-W 1x35-24kV</t>
  </si>
  <si>
    <t>CXV/CTS-W 1x70-24kV</t>
  </si>
  <si>
    <t>CXV/CWS-W 1x35-24kV</t>
  </si>
  <si>
    <t>CXV/CWS-W 1x70-24kV</t>
  </si>
  <si>
    <t>CXV/CTS-W 3x35-24kV</t>
  </si>
  <si>
    <t>CXV/CTS-W 3x70-24kV</t>
  </si>
  <si>
    <t>DATA/CTS-W 1x35-24kV</t>
  </si>
  <si>
    <t>DATA/CTS-W 1x70-24kV</t>
  </si>
  <si>
    <t>DATA/CWS-W 1x35-24kV</t>
  </si>
  <si>
    <t>DATA/CWS-W 1x70-24kV</t>
  </si>
  <si>
    <t>DSTA/CTS-W 3x35-24kV</t>
  </si>
  <si>
    <t>DSTA/CTS-W 3x70-24kV</t>
  </si>
  <si>
    <t>SWA/CTS-W 3x35-24kV</t>
  </si>
  <si>
    <t>SWA/CTS-W 3x70-24kV</t>
  </si>
  <si>
    <t>Cáp điện trung thế ruột NHÔM cách điện PVC/XLPE, bọc vỏ PVC</t>
  </si>
  <si>
    <t>Cáp điện trung thế ruột ĐỒNG cách điện PVC/XLPE, bọc vỏ PVC</t>
  </si>
  <si>
    <t>Cáp ĐỒNG bọc cách điện PVC/XLPE, bọc vỏ PVC</t>
  </si>
  <si>
    <t>Cáp NHÔM bọc cách điện PVC/XLPE, bọc vỏ PVC</t>
  </si>
  <si>
    <t>AXV/CTS-W 1x35-24kV</t>
  </si>
  <si>
    <t>AXV/CTS-W 1x70-24kV</t>
  </si>
  <si>
    <t>AXV/CWS-W 1x35-24kV</t>
  </si>
  <si>
    <t>AXV/CWS-W 1x70-24kV</t>
  </si>
  <si>
    <t>AXV/CTS-W 3x35-24kV</t>
  </si>
  <si>
    <t>AXV/CTS-W 3x70-24kV</t>
  </si>
  <si>
    <t>ADATA/CTS-W 1x35-24kV</t>
  </si>
  <si>
    <t>ADATA/CTS-W 1x70-24kV</t>
  </si>
  <si>
    <t>ADATA/CWS-W 1x35-24kV</t>
  </si>
  <si>
    <t>ADATA/CWS-W 1x70-24kV</t>
  </si>
  <si>
    <t>ADSTA/CTS-W 3x35-24kV</t>
  </si>
  <si>
    <t>ADSTA/CTS-W 3x70-24kV</t>
  </si>
  <si>
    <t>ASWA/CTS-W 3x35-24kV</t>
  </si>
  <si>
    <t>ASWA/CTS-W 3x70-24kV</t>
  </si>
  <si>
    <t>AXV/CTS-W 1x50-40.5kV</t>
  </si>
  <si>
    <t>AXV/CTS-W 1x70-40.5kV</t>
  </si>
  <si>
    <t>AXV/CWS-W 1x50-40.5kV</t>
  </si>
  <si>
    <t>AXV/CWS-W 1x70-40.5kV</t>
  </si>
  <si>
    <t>AXV/CTS-W 3x50-40.5kV</t>
  </si>
  <si>
    <t>AXV/CTS-W 3x70-40.5kV</t>
  </si>
  <si>
    <t>ADATA/CTS-W 1x50-40.5kV</t>
  </si>
  <si>
    <t>ADATA/CTS-W 1x70-40.5kV</t>
  </si>
  <si>
    <t>ADATA/CWS-W 1x50-40.5kV</t>
  </si>
  <si>
    <t>ADATA/CWS-W 1x70-40.5kV</t>
  </si>
  <si>
    <t>ADSTA/CTS-W 3x50-40.5kV</t>
  </si>
  <si>
    <t>ADSTA/CTS-W 3x70-40.5kV</t>
  </si>
  <si>
    <t>ASWA/CTS-W 3x50-40.5kV</t>
  </si>
  <si>
    <t>ASWA/CTS-W 3x70-40.5kV</t>
  </si>
  <si>
    <t>(Giá tại nơi sản xuất, đã bao gồm chi phí múc lên xe)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</si>
  <si>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</si>
  <si>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</si>
  <si>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</si>
  <si>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</si>
  <si>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</si>
  <si>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</si>
  <si>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</si>
  <si>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</si>
  <si>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</si>
  <si>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</si>
  <si>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</si>
  <si>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</si>
  <si>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</si>
  <si>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</si>
  <si>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</si>
  <si>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</si>
  <si>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</si>
  <si>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</si>
  <si>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</si>
  <si>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</si>
  <si>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</si>
  <si>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</si>
  <si>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</si>
  <si>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</si>
  <si>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</si>
  <si>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</si>
  <si>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</si>
  <si>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</si>
  <si>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</si>
  <si>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</si>
  <si>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</si>
  <si>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Tiết điện 4 ≤ 10 (mm2)</t>
  </si>
  <si>
    <t>Tiết điện 10 ≤ 50 (mm2)</t>
  </si>
  <si>
    <t>Cáp vặn xoắn hạ thế - 0,6/1 kV (2 lõi, ruột nhôm, cách điện XLPE)</t>
  </si>
  <si>
    <t>LV-ABC-2x50 mm</t>
  </si>
  <si>
    <t>Cầu dao</t>
  </si>
  <si>
    <t>2 pha CD 20A-2P</t>
  </si>
  <si>
    <t>2 pha đảo CDD 20A-2P</t>
  </si>
  <si>
    <t>3 pha CD 30A-3P</t>
  </si>
  <si>
    <t>3 pha CDD 30A-3P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</si>
  <si>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</si>
  <si>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</si>
  <si>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</si>
  <si>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</si>
  <si>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</si>
  <si>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</si>
  <si>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</si>
  <si>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VCmd-2x1</t>
  </si>
  <si>
    <t>VCmd-2x1,5</t>
  </si>
  <si>
    <t>VCmd-2x2,5</t>
  </si>
  <si>
    <t>VCm0-(2x1)</t>
  </si>
  <si>
    <t>Vcmo-(2x1,5)</t>
  </si>
  <si>
    <t>Vcmo-(2x6)</t>
  </si>
  <si>
    <t>CV-1,5</t>
  </si>
  <si>
    <t>CV-2,5</t>
  </si>
  <si>
    <t>CV-10</t>
  </si>
  <si>
    <t xml:space="preserve">CV-50 </t>
  </si>
  <si>
    <t xml:space="preserve">CV-240 </t>
  </si>
  <si>
    <t xml:space="preserve">CVV-1 </t>
  </si>
  <si>
    <t xml:space="preserve">CVV-1,5 </t>
  </si>
  <si>
    <t xml:space="preserve">CVV-6,0 </t>
  </si>
  <si>
    <t xml:space="preserve">CVV-25 </t>
  </si>
  <si>
    <t xml:space="preserve">CVV-50 </t>
  </si>
  <si>
    <t xml:space="preserve">CVV-95 </t>
  </si>
  <si>
    <t xml:space="preserve">CVV-150 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</si>
  <si>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</si>
  <si>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</si>
  <si>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</si>
  <si>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</si>
  <si>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</si>
  <si>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</si>
  <si>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</si>
  <si>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</si>
  <si>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CVV-3x16 </t>
  </si>
  <si>
    <t xml:space="preserve">CVV-2x150 </t>
  </si>
  <si>
    <t xml:space="preserve">CVV-2x25 </t>
  </si>
  <si>
    <t xml:space="preserve">CVV-2x16 </t>
  </si>
  <si>
    <t xml:space="preserve">CVV-3x50 </t>
  </si>
  <si>
    <t xml:space="preserve">CVV-3x95 </t>
  </si>
  <si>
    <t xml:space="preserve">CVV-4x16 </t>
  </si>
  <si>
    <t xml:space="preserve">CVV-4x25 </t>
  </si>
  <si>
    <t xml:space="preserve">CVV-3x16 + 1x10 </t>
  </si>
  <si>
    <t xml:space="preserve">CVV-3x25+1x16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</si>
  <si>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</si>
  <si>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</si>
  <si>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</si>
  <si>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</si>
  <si>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</si>
  <si>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</si>
  <si>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</si>
  <si>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</si>
  <si>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</si>
  <si>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</si>
  <si>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</si>
  <si>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</si>
  <si>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</si>
  <si>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</si>
  <si>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</si>
  <si>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</si>
  <si>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</si>
  <si>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</si>
  <si>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</si>
  <si>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</si>
  <si>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</si>
  <si>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</si>
  <si>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</si>
  <si>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</si>
  <si>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</si>
  <si>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</si>
  <si>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</si>
  <si>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</si>
  <si>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</si>
  <si>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</si>
  <si>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</si>
  <si>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</si>
  <si>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</si>
  <si>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</si>
  <si>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</si>
  <si>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</si>
  <si>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</si>
  <si>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</si>
  <si>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</si>
  <si>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</si>
  <si>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</si>
  <si>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</si>
  <si>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</si>
  <si>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</si>
  <si>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</si>
  <si>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</si>
  <si>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</si>
  <si>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</si>
  <si>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</si>
  <si>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</si>
  <si>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</si>
  <si>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</si>
  <si>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</si>
  <si>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</si>
  <si>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</si>
  <si>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</si>
  <si>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</si>
  <si>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</si>
  <si>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</si>
  <si>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</si>
  <si>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</si>
  <si>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</si>
  <si>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</si>
  <si>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D750/8cm</t>
  </si>
  <si>
    <t>Ống cống BTCT D1000/12cm</t>
  </si>
  <si>
    <t>Ống cống BTCT D1250/12cm</t>
  </si>
  <si>
    <t>Ống cống BTCT D1250/14cm</t>
  </si>
  <si>
    <t>Ống cống BTCT D1250/18cm</t>
  </si>
  <si>
    <t>Ống cống BTCT D1500/14cm</t>
  </si>
  <si>
    <t>Ống cống BTCT D1500/16cm</t>
  </si>
  <si>
    <t>Ống cống BTCT D1500/22cm</t>
  </si>
  <si>
    <t>Ống cống BTCT D2000/16cm</t>
  </si>
  <si>
    <t>Ống cống BTCT D2000/20cm</t>
  </si>
  <si>
    <t>Ống cống BTCT D2000/24cm</t>
  </si>
  <si>
    <t>Công ty TNHH MTV Hưng Viên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</si>
  <si>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</si>
  <si>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</si>
  <si>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</si>
  <si>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</si>
  <si>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</si>
  <si>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</si>
  <si>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</si>
  <si>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</si>
  <si>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</si>
  <si>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Sơn trang trí, chống thấm ngoài nhà loại CT 04T- Gold  (20kg/thùng)</t>
  </si>
  <si>
    <t>Ma tít trong nhà loại MTT  - Gold(25kg/thùng)</t>
  </si>
  <si>
    <t>Bột bả trong nhà loại MB  - Gold(25kg/bao)</t>
  </si>
  <si>
    <t>Matít ngoài trời loại MTN  - Gold(25kg/thùng)</t>
  </si>
  <si>
    <t>Bột bả ngoài trời loại MB  - Gold(25kg/bao)</t>
  </si>
  <si>
    <t>Gạch xây không nung, ép thủy lực</t>
  </si>
  <si>
    <t>Gạch đặc, GKN-002, quy cách (400x180x120) mm, Mác 7,5</t>
  </si>
  <si>
    <t>Gạch đặc, GKN-003, quy cách (400x180x140) mm, Mác 7,5</t>
  </si>
  <si>
    <t>Gạch lỗ GTTLS 012, quy cách (390x180x120)mm, Mac 8,0</t>
  </si>
  <si>
    <t>Gạch đặc  (220x105x65)mm, Mác 10</t>
  </si>
  <si>
    <t xml:space="preserve">Gạch bê tông không nung </t>
  </si>
  <si>
    <t>Gạch đặc GT1, quy cách (220x105x60)mm, Mác 10</t>
  </si>
  <si>
    <t>Gạch 2 lỗ GT4, quy cách (390x180x140)mm, Mác 10</t>
  </si>
  <si>
    <t>Gạch 2 lỗ GT5, quy cách (390x180x120)mm, Mác 10</t>
  </si>
  <si>
    <t>(Giá tại Mỏ Hồng Phong I, xã Hồng Phong, huyện Cao Lộc. Đã bao gồm chi phí bốc lên xe khách hàng)</t>
  </si>
  <si>
    <t>Gạch đặc, GKN-001, quy cách (220x105x60) mm, Mác 7,5</t>
  </si>
  <si>
    <t>Cát thô dùng cho bê tông và vữa (cát nghiền từ đá vôi)</t>
  </si>
  <si>
    <t>(Giá bán tại nơi sản xuất, KCN số II, xã Hợp Thành, huyện Cao Lộc)</t>
  </si>
  <si>
    <t>Gạch  đặc, quy cách (220x105x57) mm, Mac 10</t>
  </si>
  <si>
    <t>Gạch lỗ, quy cách (390x180x120) mm, Mac 8,0</t>
  </si>
  <si>
    <t>Gạch 2 lỗ, quy cách (210x100x60)mm, Mac 7,5</t>
  </si>
  <si>
    <t>Gạch đặc, quy cách (210x100x60)mm, Mac 10</t>
  </si>
  <si>
    <t>Sản phẩm Gạch ốp, lát Đồng Tâm</t>
  </si>
  <si>
    <t>Gạch GRANITE lát nền</t>
  </si>
  <si>
    <t>Gạch men lát nền</t>
  </si>
  <si>
    <t>Gạch men ốp tường</t>
  </si>
  <si>
    <t>Sản phẩm Gạch ốp, lát của Công ty CP Thạch Bàn miền Bắc.</t>
  </si>
  <si>
    <t>(Giá bán tại thành phố Lạng Sơn)</t>
  </si>
  <si>
    <t>(Giá bán tại thành phố Lạng Sơn, chưa bao gồm chi phí vận chuyển, bốc xếp)</t>
  </si>
  <si>
    <t>Gạch Ceramic</t>
  </si>
  <si>
    <t>Gạch ốp men khô  mầu đậm/nhạt CeraArt (MDP/MLP)                           300x600</t>
  </si>
  <si>
    <t>Gạch ốp men bóng mầu đậm/nhạt CeraArt (TDP/TLP)                             300x600</t>
  </si>
  <si>
    <t>Gạch ốp men bóng trang trí-viên điểm CeraArt (TKP/TIP/THP,TMP...) 300x600</t>
  </si>
  <si>
    <t>Gạch ốp men khô, ốp trang trí CeraArt (MIP, MHP, MMP, MKP…)    300x600</t>
  </si>
  <si>
    <t>Gạch lát nền vệ sinh CeraArt (MSP)                                                          300x300</t>
  </si>
  <si>
    <t>Gạch Granite</t>
  </si>
  <si>
    <t xml:space="preserve">Gạch men khô hiệu ứng 3D DigiArt (MPH)                               300x600; 600x600 </t>
  </si>
  <si>
    <t xml:space="preserve">Gạch men khô, mặt phẳng DigiArt (MPF)                                  300x600; 600x600                                               </t>
  </si>
  <si>
    <t>Gạch men khô hiệu ứng hạt kim cương DigiArt (MPG)                             600x600</t>
  </si>
  <si>
    <t xml:space="preserve">Gạch men khô, mặt phẳng DigiArt (MPF)                                                 800x800 </t>
  </si>
  <si>
    <t xml:space="preserve">Gạch men khô hiệu ứng 3D DigiArt (MPH)                                               800x800 </t>
  </si>
  <si>
    <t>Gạch men khô hiệu ứng hạt kim cương DigiArt (MPG)                             800x800</t>
  </si>
  <si>
    <t>Gạch siêu bóng pha lê CrysArt (BCN)                                                       600x600</t>
  </si>
  <si>
    <t>Gạch siêu bóng pha lê CrysArt (BCN)                                                       800x800</t>
  </si>
  <si>
    <t>Gạch siêu bóng Nano (BDN)                                                                      600x600</t>
  </si>
  <si>
    <t>Gạch siêu bóng Nano (BDN)                                                                      800x800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</si>
  <si>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</si>
  <si>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</si>
  <si>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</si>
  <si>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</si>
  <si>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</si>
  <si>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</si>
  <si>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</si>
  <si>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</si>
  <si>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</si>
  <si>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</si>
  <si>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</si>
  <si>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</si>
  <si>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</si>
  <si>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</si>
  <si>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</si>
  <si>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</si>
  <si>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</si>
  <si>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</si>
  <si>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</si>
  <si>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</si>
  <si>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</si>
  <si>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</si>
  <si>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</si>
  <si>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</si>
  <si>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</si>
  <si>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</si>
  <si>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</si>
  <si>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</si>
  <si>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</si>
  <si>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</si>
  <si>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</si>
  <si>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</si>
  <si>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</si>
  <si>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</si>
  <si>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</si>
  <si>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</si>
  <si>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</si>
  <si>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</si>
  <si>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</si>
  <si>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</si>
  <si>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</si>
  <si>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</si>
  <si>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</si>
  <si>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</si>
  <si>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</si>
  <si>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</si>
  <si>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</si>
  <si>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</si>
  <si>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</si>
  <si>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</si>
  <si>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</si>
  <si>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</si>
  <si>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</si>
  <si>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</si>
  <si>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</si>
  <si>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</si>
  <si>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</si>
  <si>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</si>
  <si>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</si>
  <si>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</si>
  <si>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Công ty TNHH MTV thương mại sản xuất VLXD Phúc Dương</t>
  </si>
  <si>
    <t>(km 14, Quốc lộ 1A, xã Hợp Thành, huyện Cao Lộc)</t>
  </si>
  <si>
    <t>Ống cống bê tông cốt thép D300</t>
  </si>
  <si>
    <t>Ống cống bê tông cốt thép D400</t>
  </si>
  <si>
    <t>Ống cống bê tông cốt thép D600</t>
  </si>
  <si>
    <t>Ống cống bê tông cốt thép D800</t>
  </si>
  <si>
    <t>Ống cống bê tông cốt thép D1250</t>
  </si>
  <si>
    <t>Ống cống bê tông thoát nước</t>
  </si>
  <si>
    <t>Ống cống bê tông cốt thép D1000</t>
  </si>
  <si>
    <t>Ống cống bê tông cốt thép D1500</t>
  </si>
  <si>
    <t>PC 30</t>
  </si>
  <si>
    <t>PC 40</t>
  </si>
  <si>
    <t>Bê tông M150</t>
  </si>
  <si>
    <t>Bê tông M200</t>
  </si>
  <si>
    <t>Bê tông M250</t>
  </si>
  <si>
    <t>Bê tông M300</t>
  </si>
  <si>
    <t>Bê tông M350</t>
  </si>
  <si>
    <t>Bê tông M400</t>
  </si>
  <si>
    <t>4.1</t>
  </si>
  <si>
    <t>Công ty TNHH sản xuất và DVTM Hùng Vương</t>
  </si>
  <si>
    <t>Cửa đi kim loại</t>
  </si>
  <si>
    <t>Cửa đi hỗn hợp kim loại bằng kính</t>
  </si>
  <si>
    <t>Cửa chống cháy kim loại</t>
  </si>
  <si>
    <t>Cửa chống cháy hỗn hợp kim loại kính</t>
  </si>
  <si>
    <t>Cửa sổ hỗn hợp kim loại kính</t>
  </si>
  <si>
    <t>(Cụm công nghiệp địa phương số 2, xã Hợp Thành, huyện Cao Lộc)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</si>
  <si>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</si>
  <si>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</si>
  <si>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</si>
  <si>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</si>
  <si>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</si>
  <si>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</si>
  <si>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</si>
  <si>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</si>
  <si>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</si>
  <si>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</si>
  <si>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</si>
  <si>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 xml:space="preserve">Cát nghiền cho bê tông và vữa 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</si>
  <si>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</si>
  <si>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</si>
  <si>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</si>
  <si>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</si>
  <si>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</si>
  <si>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</si>
  <si>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</si>
  <si>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</si>
  <si>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</si>
  <si>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</si>
  <si>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</si>
  <si>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</si>
  <si>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</si>
  <si>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</si>
  <si>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</si>
  <si>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</si>
  <si>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</si>
  <si>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</si>
  <si>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</si>
  <si>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</si>
  <si>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</si>
  <si>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</si>
  <si>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</si>
  <si>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</si>
  <si>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</si>
  <si>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</si>
  <si>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</si>
  <si>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</si>
  <si>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</si>
  <si>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</si>
  <si>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</si>
  <si>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</si>
  <si>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</si>
  <si>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</si>
  <si>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</si>
  <si>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</si>
  <si>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</si>
  <si>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</si>
  <si>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</si>
  <si>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</si>
  <si>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</si>
  <si>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</si>
  <si>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</si>
  <si>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</si>
  <si>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</si>
  <si>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</si>
  <si>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</si>
  <si>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</si>
  <si>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</si>
  <si>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</si>
  <si>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</si>
  <si>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</si>
  <si>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</si>
  <si>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</si>
  <si>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</si>
  <si>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</si>
  <si>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</si>
  <si>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</si>
  <si>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</si>
  <si>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</si>
  <si>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</si>
  <si>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</si>
  <si>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</si>
  <si>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</si>
  <si>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</si>
  <si>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</si>
  <si>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</si>
  <si>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</si>
  <si>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</si>
  <si>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</si>
  <si>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</si>
  <si>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</si>
  <si>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</si>
  <si>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</si>
  <si>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</si>
  <si>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</si>
  <si>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</si>
  <si>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</si>
  <si>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</si>
  <si>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</si>
  <si>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</si>
  <si>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</si>
  <si>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</si>
  <si>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 D20</t>
  </si>
  <si>
    <t>Ống  D25</t>
  </si>
  <si>
    <t>Ống  D40</t>
  </si>
  <si>
    <t>Ống  D75</t>
  </si>
  <si>
    <t>Ống  D110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</si>
  <si>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</si>
  <si>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</si>
  <si>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</si>
  <si>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</si>
  <si>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</si>
  <si>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</si>
  <si>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</si>
  <si>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</si>
  <si>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</si>
  <si>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</si>
  <si>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</si>
  <si>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</si>
  <si>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D21</t>
  </si>
  <si>
    <t>Ống  D48</t>
  </si>
  <si>
    <t>Ống  HDPE - PN12,5</t>
  </si>
  <si>
    <t>Ống  HDPE - PN6</t>
  </si>
  <si>
    <t>Ống  HDPE - PN8</t>
  </si>
  <si>
    <t>Ống  HDPE - PN10</t>
  </si>
  <si>
    <t>Tê uPVC</t>
  </si>
  <si>
    <t>Chếch</t>
  </si>
  <si>
    <t>Côn thu uPVC</t>
  </si>
  <si>
    <t>Măng sông uPVC</t>
  </si>
  <si>
    <t>27x21</t>
  </si>
  <si>
    <t>42x27</t>
  </si>
  <si>
    <t>75x34</t>
  </si>
  <si>
    <t>110x34</t>
  </si>
  <si>
    <t>Tê thu uPVC</t>
  </si>
  <si>
    <t>Nút bịt uPVC</t>
  </si>
  <si>
    <t>Ren 21x1/2</t>
  </si>
  <si>
    <t>Ren 34x1</t>
  </si>
  <si>
    <t>Y uPVC</t>
  </si>
  <si>
    <t>MS ren uPVC</t>
  </si>
  <si>
    <t>Tê cong uPVC 110</t>
  </si>
  <si>
    <t>Cút ren uPVC 21x1/2</t>
  </si>
  <si>
    <t>Bạc chuyển bậc uPVC - 75x42</t>
  </si>
  <si>
    <t>Bạc chuyển bậc uPVC - 110x48</t>
  </si>
  <si>
    <t>Cút PP-R   25</t>
  </si>
  <si>
    <t>Tê PP-R  25</t>
  </si>
  <si>
    <t>Chếch PP-R  25</t>
  </si>
  <si>
    <t>Măng sông PP-R  25</t>
  </si>
  <si>
    <t>Côn thu PP-R 25x20</t>
  </si>
  <si>
    <t>Ống  D63</t>
  </si>
  <si>
    <t>Phụ kiện ống nhựa uPVC STROMAN Việt Nam</t>
  </si>
  <si>
    <t>Phụ kiện ống nhựa PP-R STROMAN Việt Nam</t>
  </si>
  <si>
    <t>63x25</t>
  </si>
  <si>
    <t>110x50</t>
  </si>
  <si>
    <t>Nút bịt PP-R 25</t>
  </si>
  <si>
    <t>Zắc co PP-R 25</t>
  </si>
  <si>
    <t>Zắc co ren trong PP-R 20x1/2</t>
  </si>
  <si>
    <t>Zắc co ren ngoài PP-R 20x1/2</t>
  </si>
  <si>
    <t>Tê thu PP-R 25x20</t>
  </si>
  <si>
    <t>110x63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</si>
  <si>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</si>
  <si>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</si>
  <si>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</si>
  <si>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</si>
  <si>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</si>
  <si>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</si>
  <si>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</si>
  <si>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</si>
  <si>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110x75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</si>
  <si>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</si>
  <si>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</si>
  <si>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</si>
  <si>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</si>
  <si>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</si>
  <si>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</si>
  <si>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Cút hàn HDPE DN  110</t>
  </si>
  <si>
    <t>Tê hàn HDPE DV 110</t>
  </si>
  <si>
    <t>Tê thu HDPE DN 25-20</t>
  </si>
  <si>
    <t>40-25</t>
  </si>
  <si>
    <t>75-50</t>
  </si>
  <si>
    <t>Đai khởi thủy HDPE DN 25x1/2</t>
  </si>
  <si>
    <t>40x1/2</t>
  </si>
  <si>
    <t>110x1-1/2</t>
  </si>
  <si>
    <t>63x1-1/2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</si>
  <si>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</si>
  <si>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</si>
  <si>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</si>
  <si>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</si>
  <si>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</si>
  <si>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</si>
  <si>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</si>
  <si>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</si>
  <si>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</si>
  <si>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</si>
  <si>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</si>
  <si>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</si>
  <si>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</si>
  <si>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</si>
  <si>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</si>
  <si>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</si>
  <si>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Công ty cổ phần thép Việt Nhật</t>
  </si>
  <si>
    <t>4. CARBON ASPHALT, ĐÁ CHO BÊ TÔNG NHỰA ASPHALT VÀ BÊ TÔNG LỚP TRÊN</t>
  </si>
  <si>
    <t>5. CỬA CÁC LOẠI</t>
  </si>
  <si>
    <t>5.1</t>
  </si>
  <si>
    <t>5.2</t>
  </si>
  <si>
    <t>6. CỬA KÍNH KHUNG NHÔM (Kính Nhật, khung nhôm Trung Quốc)</t>
  </si>
  <si>
    <t>7. SƠN CÁC LOẠI</t>
  </si>
  <si>
    <t>7.1</t>
  </si>
  <si>
    <t>7.2</t>
  </si>
  <si>
    <t>7.3</t>
  </si>
  <si>
    <t>7.4</t>
  </si>
  <si>
    <t>8. GẠCH ỐP, LÁT</t>
  </si>
  <si>
    <t>8.1</t>
  </si>
  <si>
    <t>8.2</t>
  </si>
  <si>
    <t>9. ĐÁ GRANITE</t>
  </si>
  <si>
    <t>Atomas SINO các loại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</si>
  <si>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</si>
  <si>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</si>
  <si>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</si>
  <si>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</si>
  <si>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(Đc: km9, quốc lộ 5, phường Quán Toan, quận Hồng Bàng, thành phố Hải Phòng; Giá bán đến chân công trình)</t>
  </si>
  <si>
    <t>11.2</t>
  </si>
  <si>
    <t>11.3</t>
  </si>
  <si>
    <t>11.4</t>
  </si>
  <si>
    <t>11.5</t>
  </si>
  <si>
    <t>11.6</t>
  </si>
  <si>
    <t xml:space="preserve"> Hệ thống Ống thoát nước</t>
  </si>
  <si>
    <t xml:space="preserve"> Hệ thống ống cấp nước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</si>
  <si>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</si>
  <si>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</si>
  <si>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</si>
  <si>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</si>
  <si>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</si>
  <si>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</si>
  <si>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</si>
  <si>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3.4</t>
  </si>
  <si>
    <t>3.6</t>
  </si>
  <si>
    <t>3.7</t>
  </si>
  <si>
    <t>3.8</t>
  </si>
  <si>
    <t>3.9</t>
  </si>
  <si>
    <t>3.10</t>
  </si>
  <si>
    <t>(Bê tông thương phẩm tại kho xã Mai Sao, huyện Chi Lăng)</t>
  </si>
  <si>
    <t>(Nơi SX: Mỏ đá Ba Nàng, xã Cai Kinh, huyện Hữu Lũng, tỉnh Lạng Sơn)</t>
  </si>
  <si>
    <t>(Giá bán tại thành phố Lạng Sơn;Đã bao gồm chi phí vận chuyển đến chân công trình)</t>
  </si>
  <si>
    <t>Tấm lợp Fibrôximăng (0,9 x 1,5)cm Thái Nguyên, Hải Dương, Bắc Ninh</t>
  </si>
  <si>
    <t>2.1</t>
  </si>
  <si>
    <t>2.2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</si>
  <si>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</si>
  <si>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</si>
  <si>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</si>
  <si>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</si>
  <si>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</si>
  <si>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1,6-1,9 mm, đường kính DN10 - DN100</t>
  </si>
  <si>
    <t>Ống thép mạ kẽm nhúng nóng, độ dầy 2,0-5,4 mm, đường kính DN10 - DN100</t>
  </si>
  <si>
    <t>Ống thép mạ kẽm nhúng nóng, độ dầy &gt;5,4 mm, đường kính DN10 - DN100</t>
  </si>
  <si>
    <t>Ống thép mạ kẽm nhúng nóng, độ dầy 3,4-8,2 mm, đường kính DN125 - DN200</t>
  </si>
  <si>
    <t>Ống thép mạ kẽm nhúng nóng, độ dầy &gt;8,2 mm, đường kính DN125 - DN200</t>
  </si>
  <si>
    <t>Ống tôn kẽm (tròn, vuông, hộp), độ dầy 1,0 - 2,3 mm, đường kính DN 10-DN200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</si>
  <si>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</si>
  <si>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</si>
  <si>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</si>
  <si>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</si>
  <si>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Thép tròn D10  CB300V</t>
  </si>
  <si>
    <t>Thép tròn D12  CB300V</t>
  </si>
  <si>
    <t>Thép tròn D14-D32  CB300V</t>
  </si>
  <si>
    <t>Thép tròn D10  CB400V</t>
  </si>
  <si>
    <t>Thép tròn D12  CB400V</t>
  </si>
  <si>
    <t>Thép tròn D14-D32  CB400V</t>
  </si>
  <si>
    <t>Thép tròn D10  CB500V</t>
  </si>
  <si>
    <t>Thép tròn D12  CB500V</t>
  </si>
  <si>
    <t>Thép tròn D14-D32  CB500V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</si>
  <si>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</si>
  <si>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</si>
  <si>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</si>
  <si>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</si>
  <si>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</si>
  <si>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r>
      <rPr>
        <b/>
        <i/>
        <u val="single"/>
        <sz val="13"/>
        <rFont val="Times New Roman"/>
        <family val="1"/>
      </rPr>
      <t xml:space="preserve">Ghi chú: </t>
    </r>
    <r>
      <rPr>
        <sz val="13"/>
        <rFont val="Times New Roman"/>
        <family val="1"/>
      </rPr>
      <t>Đơn giá đã bao gồm chi phí bốc xúc lên phương tiện vận chuyển của bên mua tại các mỏ</t>
    </r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</si>
  <si>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</si>
  <si>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</si>
  <si>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Cửa đi PANO kính:</t>
  </si>
  <si>
    <t>Khuôn cửa bằng thép mạ kẽm dầy 1.5mm</t>
  </si>
  <si>
    <t>Huỳnh dập lồi 2 mặt bằng thép mạ kẽm dầy 0.9mm</t>
  </si>
  <si>
    <t>Nẹp kính bằng thép mạ kẽm dầy 0.8mm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</si>
  <si>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</si>
  <si>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</si>
  <si>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</si>
  <si>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</si>
  <si>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Cửa sổ kính:</t>
  </si>
  <si>
    <t>Đố của bằng thép hộp mạ kẽm 36x60x1.2, có rãnh để lồng kính</t>
  </si>
  <si>
    <t>Phụ kiện Đồng bộ: Bản lề, chốt, tay cầm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</si>
  <si>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</si>
  <si>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</si>
  <si>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</si>
  <si>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</si>
  <si>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</si>
  <si>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</si>
  <si>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</si>
  <si>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</si>
  <si>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</si>
  <si>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</si>
  <si>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>Tăng</t>
  </si>
  <si>
    <t>Giảm</t>
  </si>
  <si>
    <t>Bổ sung</t>
  </si>
  <si>
    <t xml:space="preserve"> </t>
  </si>
  <si>
    <t xml:space="preserve">Công ty TNHH thiết bị Bảo Minh An </t>
  </si>
  <si>
    <t>Đố của bằng thép hộp mạ kẽm 36x80x1.2, có rãnh để lồng kính</t>
  </si>
  <si>
    <t>4.2</t>
  </si>
  <si>
    <t>(Nơi SX: Mỏ đá Mai Sao, xã Mai Sao, huyện Chi Lăng, tỉnh Lạng Sơn)</t>
  </si>
  <si>
    <t>Bình Gia</t>
  </si>
  <si>
    <t>Mỏ đá Nà Deng, xã Hoàng Văn Thụ</t>
  </si>
  <si>
    <t xml:space="preserve">- Các chỉ tiêu kỹ thuật: Thép làm khung cửa dày 1,2mm; thép làm cách cửa dày 0,7mm; cách cửa dày 50mm giữa có xương sắt, bìa Honey cách âm.  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</si>
  <si>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</si>
  <si>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</si>
  <si>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</si>
  <si>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</si>
  <si>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</si>
  <si>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</si>
  <si>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</si>
  <si>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</si>
  <si>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</si>
  <si>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</si>
  <si>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Tôn lạnh màu 6 sóng -11 sóng sản phẩm của Công ty Cổ phần tôn Đông Á</t>
  </si>
  <si>
    <t>Tôn 3 lớp Joiviet trên nền tôn lạnh màu 6 sóng -11 sóng sản phẩm của Công ty Cổ phần tôn Đông Á</t>
  </si>
  <si>
    <t>11.7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</si>
  <si>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</si>
  <si>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</si>
  <si>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</si>
  <si>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</si>
  <si>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</si>
  <si>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</si>
  <si>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</si>
  <si>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</si>
  <si>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7.5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</si>
  <si>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</si>
  <si>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</si>
  <si>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</si>
  <si>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</si>
  <si>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</si>
  <si>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</si>
  <si>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</si>
  <si>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</si>
  <si>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</si>
  <si>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</si>
  <si>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</si>
  <si>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</si>
  <si>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</si>
  <si>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</si>
  <si>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</si>
  <si>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</si>
  <si>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</si>
  <si>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</si>
  <si>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</si>
  <si>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Gạch bê tông không nung</t>
  </si>
  <si>
    <t>Gạch đặc GKNHH02 (220 x 100 x 60)mm, mác 100</t>
  </si>
  <si>
    <t>Gạch lỗ GKNHH03 (220 x 105 x 60)mm, mác 75</t>
  </si>
  <si>
    <t>Gạch đặc GKNHH01 (220 x 105 x 65)mm, mác 100</t>
  </si>
  <si>
    <t>3.11</t>
  </si>
  <si>
    <t>Mỏ đá Giang Sơn 1, xã Hồng Phong</t>
  </si>
  <si>
    <t>Màu xanh</t>
  </si>
  <si>
    <t>3.12</t>
  </si>
  <si>
    <t>Công ty Cổ phần Xi măng Hồng Phong</t>
  </si>
  <si>
    <t>Xi măng Pooclăng hỗn hợp</t>
  </si>
  <si>
    <t>8.3</t>
  </si>
  <si>
    <t>Sản phẩm Gạch ốp, lát của Công ty CP Tập đoàn VITTO</t>
  </si>
  <si>
    <t>Gạch lát nền nhóm BIa</t>
  </si>
  <si>
    <t>Gạch lát nền G men matt loại 1                                                                 600x600</t>
  </si>
  <si>
    <t>Gạch lát nền G mài bóng loại 1                                                                  600x600</t>
  </si>
  <si>
    <t>Gạch lát nền mài bóng loại 1                                                                     800x800</t>
  </si>
  <si>
    <t>Gạch lát nền mài bóng loại 1                                                                     600x900</t>
  </si>
  <si>
    <t>Gạch lst nền mài bóng loại 1                                                                    600x1200</t>
  </si>
  <si>
    <t>Gạch lát nền nhóm BIIb</t>
  </si>
  <si>
    <t>Gạch lát nền loại 1                                                                                   500x500</t>
  </si>
  <si>
    <t>Gạch lát nền mài bóng loại 1                                                                     500x500</t>
  </si>
  <si>
    <t>Gạch lát nền C loại 1                                                                                600x600</t>
  </si>
  <si>
    <t>Gạch ốp tường, lát nền nhóm BIII</t>
  </si>
  <si>
    <t>Gạch ốp loại 1                                                                                          300x450</t>
  </si>
  <si>
    <t>Gạch ốp loại 1                                                                                          300x600</t>
  </si>
  <si>
    <t>Gạch ốp loại 1                                                                                          300x800</t>
  </si>
  <si>
    <t>Gạch lát loại 1                                                                                          300x300</t>
  </si>
  <si>
    <t>DÂY ĐƠN - Cu/PVC  (ruột đồng, cách điện PVC), màu dây (đỏ, xanh, vàng, tiếp địa)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</si>
  <si>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</si>
  <si>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</si>
  <si>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</si>
  <si>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</si>
  <si>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VCm-T - Tròn 3x0,75</t>
  </si>
  <si>
    <t>VCm-T - Tròn 3x1,0</t>
  </si>
  <si>
    <t xml:space="preserve">VCm-T - Tròn 3x1,5 </t>
  </si>
  <si>
    <t xml:space="preserve">VCm-T - Tròn 3x2,5 </t>
  </si>
  <si>
    <t>VCm-T - Tròn 3x4,0</t>
  </si>
  <si>
    <t>VCm-T - Tròn 3x6,0</t>
  </si>
  <si>
    <t>VCm-T - Tròn 4x0,75</t>
  </si>
  <si>
    <t>VCm-T - Tròn 4x1,0</t>
  </si>
  <si>
    <t xml:space="preserve">VCm-T - Tròn 4x1,5 </t>
  </si>
  <si>
    <t xml:space="preserve">VCm-T - Tròn 4x2,5 </t>
  </si>
  <si>
    <t>VCm-T - Tròn 4x4,0</t>
  </si>
  <si>
    <t>VCm-T - Tròn 4x6,0</t>
  </si>
  <si>
    <t>VCm - Đơn 1x0,75</t>
  </si>
  <si>
    <t>VCm - Đơn 1x1,0</t>
  </si>
  <si>
    <t xml:space="preserve">VCm - Đơn 1x1,5 </t>
  </si>
  <si>
    <t xml:space="preserve">VCm - Đơn 1x2,5 </t>
  </si>
  <si>
    <t xml:space="preserve">VCm - Đơn 1x4,0 </t>
  </si>
  <si>
    <t xml:space="preserve">VCm - Đơn 1x6,0 </t>
  </si>
  <si>
    <t xml:space="preserve">VCm - Đơn 1x10 </t>
  </si>
  <si>
    <t>VCm-D - Dẹt 2x0,75</t>
  </si>
  <si>
    <t xml:space="preserve">VCm-D - Dẹt 2x1,0 </t>
  </si>
  <si>
    <t xml:space="preserve">VCm-D - Dẹt 2x1,5 </t>
  </si>
  <si>
    <t xml:space="preserve">VCm-D - Dẹt 2x2,5 </t>
  </si>
  <si>
    <t xml:space="preserve">VCm-D - Dẹt 2x4,0 </t>
  </si>
  <si>
    <t xml:space="preserve">VCm-D - Dẹt 2x6,0 </t>
  </si>
  <si>
    <t>VCm-D - Dẹt 3x0,75</t>
  </si>
  <si>
    <t xml:space="preserve">VCm-DK - Dính cách 2x1,5 </t>
  </si>
  <si>
    <t>VCm-DK - Dính cách 2x2,5</t>
  </si>
  <si>
    <t xml:space="preserve">VCm-DK - Dính cách 2x4,0 </t>
  </si>
  <si>
    <t xml:space="preserve">VCm-X - Xúp 2x0,75 </t>
  </si>
  <si>
    <t>11.8</t>
  </si>
  <si>
    <t>Cột</t>
  </si>
  <si>
    <t>1. CỘT ĐIỆN VÀ ỐNG CỐNG BTLT</t>
  </si>
  <si>
    <t>1.1</t>
  </si>
  <si>
    <t>Ống cống bê tông cốt thép</t>
  </si>
  <si>
    <t>Công ty cổ phần Gạch ngói Hợp Thành (Thị trấn Cao Lộc, huyện Cao Lộc, tỉnh Lạng Sơn).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</si>
  <si>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</si>
  <si>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</si>
  <si>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</si>
  <si>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</si>
  <si>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</si>
  <si>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</si>
  <si>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</si>
  <si>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</si>
  <si>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</si>
  <si>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</si>
  <si>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</si>
  <si>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</si>
  <si>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</si>
  <si>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</si>
  <si>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</si>
  <si>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</si>
  <si>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</si>
  <si>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</si>
  <si>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7.6</t>
  </si>
  <si>
    <t>CTCP Công nghệ TINCOM Quốc Tế, Sản phẩm Sơn REGO.</t>
  </si>
  <si>
    <t>G800 - Bột bả nội thất cao cấp Rego</t>
  </si>
  <si>
    <t>Công ty cổ phần Điện và Chiếu sáng An Phú (địa chỉ: thôn 8, xã Phùng Xá, huyện Thạch Thất, thành phố Hà Nội).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</si>
  <si>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</si>
  <si>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</si>
  <si>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</si>
  <si>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</si>
  <si>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</si>
  <si>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</si>
  <si>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</si>
  <si>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</si>
  <si>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</si>
  <si>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</si>
  <si>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</si>
  <si>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</si>
  <si>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</si>
  <si>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</si>
  <si>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</si>
  <si>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</si>
  <si>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</si>
  <si>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</si>
  <si>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</si>
  <si>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</si>
  <si>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</si>
  <si>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</si>
  <si>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</si>
  <si>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</si>
  <si>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</si>
  <si>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</si>
  <si>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</si>
  <si>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</si>
  <si>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</si>
  <si>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</si>
  <si>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</si>
  <si>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</si>
  <si>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</si>
  <si>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</si>
  <si>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</si>
  <si>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</si>
  <si>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</si>
  <si>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</si>
  <si>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</si>
  <si>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</si>
  <si>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</si>
  <si>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</si>
  <si>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</si>
  <si>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</si>
  <si>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</si>
  <si>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</si>
  <si>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</si>
  <si>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</si>
  <si>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</si>
  <si>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</si>
  <si>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</si>
  <si>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</si>
  <si>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</si>
  <si>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</si>
  <si>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</si>
  <si>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</si>
  <si>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</si>
  <si>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</si>
  <si>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</si>
  <si>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</si>
  <si>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</si>
  <si>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</si>
  <si>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</si>
  <si>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</si>
  <si>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</si>
  <si>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</si>
  <si>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</si>
  <si>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</si>
  <si>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</si>
  <si>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</si>
  <si>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</si>
  <si>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</si>
  <si>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</si>
  <si>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</si>
  <si>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</si>
  <si>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</si>
  <si>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</si>
  <si>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</si>
  <si>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</si>
  <si>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</si>
  <si>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</si>
  <si>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</si>
  <si>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</si>
  <si>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</si>
  <si>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</si>
  <si>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r>
      <t>Cát nghiền từ đá vôi</t>
    </r>
    <r>
      <rPr>
        <i/>
        <sz val="11"/>
        <color indexed="8"/>
        <rFont val="Times New Roman"/>
        <family val="1"/>
      </rPr>
      <t xml:space="preserve"> (tại Mỏ đá Tà Là xã Tân Mỹ, Văn Lãng, Lạng Sơn)</t>
    </r>
  </si>
  <si>
    <r>
      <t xml:space="preserve">Cát nghiền từ sỏi cuội </t>
    </r>
    <r>
      <rPr>
        <i/>
        <sz val="11"/>
        <color indexed="8"/>
        <rFont val="Times New Roman"/>
        <family val="1"/>
      </rPr>
      <t>(tại thôn Ao Đẫu, xã Sơn Hà, huyện Hữu Lũng)</t>
    </r>
  </si>
  <si>
    <r>
      <t xml:space="preserve">Ống cống tròn bê tông cốt thép thoát nước </t>
    </r>
    <r>
      <rPr>
        <i/>
        <sz val="11"/>
        <color indexed="8"/>
        <rFont val="Times New Roman"/>
        <family val="1"/>
      </rPr>
      <t>(tại thôn Đại Sơn, xã Hợp Thành, thành phố Lạng Sơn)</t>
    </r>
  </si>
  <si>
    <r>
      <rPr>
        <b/>
        <sz val="11"/>
        <color indexed="8"/>
        <rFont val="Times New Roman"/>
        <family val="1"/>
      </rPr>
      <t>Gạch bê tông không nung</t>
    </r>
    <r>
      <rPr>
        <sz val="11"/>
        <color indexed="8"/>
        <rFont val="Times New Roman"/>
        <family val="1"/>
      </rPr>
      <t xml:space="preserve"> tại Km18, xã Mai Pha, TP. Lạng Sơn</t>
    </r>
  </si>
  <si>
    <r>
      <rPr>
        <b/>
        <sz val="11"/>
        <color indexed="8"/>
        <rFont val="Times New Roman"/>
        <family val="1"/>
      </rPr>
      <t>Gạch bê tông không nung</t>
    </r>
    <r>
      <rPr>
        <sz val="11"/>
        <color indexed="8"/>
        <rFont val="Times New Roman"/>
        <family val="1"/>
      </rPr>
      <t xml:space="preserve"> tại thôn Nhị Hà, xã Sơn Hà, huyện Hữu Lũng</t>
    </r>
  </si>
  <si>
    <r>
      <rPr>
        <b/>
        <sz val="11"/>
        <color indexed="8"/>
        <rFont val="Times New Roman"/>
        <family val="1"/>
      </rPr>
      <t>Gạch bê tông không nung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(tại xã Khu 7, tt Đình Lập, huyện Đình Lập)</t>
    </r>
  </si>
  <si>
    <r>
      <t xml:space="preserve">Công ty cổ phần Carbon Việt Nam </t>
    </r>
    <r>
      <rPr>
        <i/>
        <sz val="11"/>
        <color indexed="8"/>
        <rFont val="Times New Roman"/>
        <family val="1"/>
      </rPr>
      <t>(Lô B2, Cụm công nghiệp Nam Châu Sơn, Phủ Lý, Hà Nam)</t>
    </r>
  </si>
  <si>
    <r>
      <t xml:space="preserve">Carboncor Asphalt - CA 9.5 </t>
    </r>
    <r>
      <rPr>
        <i/>
        <sz val="11"/>
        <color indexed="8"/>
        <rFont val="Times New Roman"/>
        <family val="1"/>
      </rPr>
      <t>(Giá bán tại tp Lạng Sơn)</t>
    </r>
  </si>
  <si>
    <r>
      <rPr>
        <b/>
        <sz val="11"/>
        <color indexed="8"/>
        <rFont val="Times New Roman"/>
        <family val="1"/>
      </rPr>
      <t>Carboncor Asphalt - CA 19</t>
    </r>
    <r>
      <rPr>
        <i/>
        <sz val="11"/>
        <color indexed="8"/>
        <rFont val="Times New Roman"/>
        <family val="1"/>
      </rPr>
      <t xml:space="preserve"> (Bê tông nhựa rỗng Carbon)</t>
    </r>
  </si>
  <si>
    <r>
      <t xml:space="preserve">Công ty CP Tư vấn xây dựng Việt Bắc </t>
    </r>
    <r>
      <rPr>
        <i/>
        <sz val="11"/>
        <color indexed="8"/>
        <rFont val="Times New Roman"/>
        <family val="1"/>
      </rPr>
      <t>(số 78 Lê Lợi, phường Vĩnh Trại, thành phố Lạng Sơn</t>
    </r>
  </si>
  <si>
    <r>
      <t>Ghi chú:</t>
    </r>
    <r>
      <rPr>
        <sz val="11"/>
        <color indexed="8"/>
        <rFont val="Times New Roman"/>
        <family val="1"/>
      </rPr>
      <t xml:space="preserve"> -</t>
    </r>
    <r>
      <rPr>
        <b/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Sử dụng kính đơn dày 8mm cộng thêm </t>
    </r>
    <r>
      <rPr>
        <b/>
        <sz val="11"/>
        <color indexed="8"/>
        <rFont val="Times New Roman"/>
        <family val="1"/>
      </rPr>
      <t xml:space="preserve">120.000 đồng/m2; </t>
    </r>
    <r>
      <rPr>
        <sz val="11"/>
        <color indexed="8"/>
        <rFont val="Times New Roman"/>
        <family val="1"/>
      </rPr>
      <t>kính đơn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dày 6,38mm cộng thêm 1</t>
    </r>
    <r>
      <rPr>
        <b/>
        <sz val="11"/>
        <color indexed="8"/>
        <rFont val="Times New Roman"/>
        <family val="1"/>
      </rPr>
      <t>80.000 đồng/m2</t>
    </r>
    <r>
      <rPr>
        <sz val="11"/>
        <color indexed="8"/>
        <rFont val="Times New Roman"/>
        <family val="1"/>
      </rPr>
      <t xml:space="preserve"> cửa so với đơn giá kính đơn dày 5mm cho cửa nhựa và cửa nhôm.</t>
    </r>
  </si>
  <si>
    <r>
      <t>Giá bán tại thành phố Lạng Sơn</t>
    </r>
    <r>
      <rPr>
        <i/>
        <sz val="11"/>
        <color indexed="8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</si>
  <si>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color indexed="8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</si>
  <si>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Tiết diện </t>
    </r>
    <r>
      <rPr>
        <sz val="11"/>
        <color indexed="8"/>
        <rFont val="Calibri"/>
        <family val="2"/>
      </rPr>
      <t>≤</t>
    </r>
    <r>
      <rPr>
        <sz val="11"/>
        <color indexed="8"/>
        <rFont val="Times New Roman"/>
        <family val="1"/>
      </rPr>
      <t xml:space="preserve"> 50 (mm2)</t>
    </r>
  </si>
  <si>
    <r>
      <t xml:space="preserve">Tiết diện 50 </t>
    </r>
    <r>
      <rPr>
        <sz val="11"/>
        <color indexed="8"/>
        <rFont val="Calibri"/>
        <family val="2"/>
      </rPr>
      <t>≤</t>
    </r>
    <r>
      <rPr>
        <sz val="11"/>
        <color indexed="8"/>
        <rFont val="Times New Roman"/>
        <family val="1"/>
      </rPr>
      <t xml:space="preserve"> 95 (mm2)</t>
    </r>
  </si>
  <si>
    <r>
      <t xml:space="preserve">Tiết diện 95 </t>
    </r>
    <r>
      <rPr>
        <sz val="11"/>
        <color indexed="8"/>
        <rFont val="Calibri"/>
        <family val="2"/>
      </rPr>
      <t xml:space="preserve">≤ </t>
    </r>
    <r>
      <rPr>
        <sz val="11"/>
        <color indexed="8"/>
        <rFont val="Times New Roman"/>
        <family val="1"/>
      </rPr>
      <t>240 (mm2)</t>
    </r>
  </si>
  <si>
    <r>
      <t xml:space="preserve">Các loại sản phẩm đèn tiết kiệm điện và thiết bị điện được nhập khẩu từ Trung Quốc </t>
    </r>
    <r>
      <rPr>
        <sz val="11"/>
        <color indexed="8"/>
        <rFont val="Times New Roman"/>
        <family val="1"/>
      </rPr>
      <t>(Giá bán đến chân công trình trong địa bàn tỉnh Lạng Sơn)</t>
    </r>
  </si>
  <si>
    <r>
      <t xml:space="preserve">Máy nước nóng năng lượng mặt trời Tân Á </t>
    </r>
    <r>
      <rPr>
        <i/>
        <sz val="11"/>
        <color indexed="8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</si>
  <si>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(KT: Dài x Rộng x Cao)</t>
    </r>
  </si>
  <si>
    <t>Thép vằn SD390, SD490, CB400-V, CB500-V, D12-D40; L = 11,7m</t>
  </si>
  <si>
    <t xml:space="preserve">CVV-4x50 </t>
  </si>
  <si>
    <r>
      <t>Ống Nhựa BÌNH MINH (</t>
    </r>
    <r>
      <rPr>
        <b/>
        <i/>
        <sz val="11"/>
        <color indexed="8"/>
        <rFont val="Times New Roman"/>
        <family val="1"/>
      </rPr>
      <t>Giá chưa có chi phí vận chuyển đến chân công trình)</t>
    </r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</si>
  <si>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</si>
  <si>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</si>
  <si>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</si>
  <si>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</si>
  <si>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</si>
  <si>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</si>
  <si>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</si>
  <si>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</si>
  <si>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</si>
  <si>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</si>
  <si>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</si>
  <si>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</si>
  <si>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</si>
  <si>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</si>
  <si>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</si>
  <si>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 xml:space="preserve">Công ty TNHH dây và cáp điện Vạn Xuân </t>
  </si>
  <si>
    <t>VCSF 1x0.3</t>
  </si>
  <si>
    <t xml:space="preserve">VCSF 1x0.5 </t>
  </si>
  <si>
    <t>VCSF 1x0.7</t>
  </si>
  <si>
    <t>VCSF 1x1.0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</si>
  <si>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</si>
  <si>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</si>
  <si>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</si>
  <si>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</si>
  <si>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</si>
  <si>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</si>
  <si>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</si>
  <si>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VCSF 1x16</t>
  </si>
  <si>
    <t>VCSF 1x25</t>
  </si>
  <si>
    <t>VCSF 1x35</t>
  </si>
  <si>
    <t>VC 1 x 1.5</t>
  </si>
  <si>
    <t>VC 1 x 2.0</t>
  </si>
  <si>
    <t>VC 1 x 2.5</t>
  </si>
  <si>
    <t>VC 1 x 4.0</t>
  </si>
  <si>
    <t>VC 1 x 6.0</t>
  </si>
  <si>
    <t>VCTFK 2x0.3</t>
  </si>
  <si>
    <t>VCTFK 2x0.5</t>
  </si>
  <si>
    <t>VCTFK 2x0.7</t>
  </si>
  <si>
    <t>VCTFK 2x1.0</t>
  </si>
  <si>
    <t>VCTFK 2x2.0</t>
  </si>
  <si>
    <t>VCTFK 2x2.5</t>
  </si>
  <si>
    <t>VCTFK 2x3.0</t>
  </si>
  <si>
    <t>VCTFK 2x4.0</t>
  </si>
  <si>
    <t>VCTFK 2x6.0</t>
  </si>
  <si>
    <t>VCTF 3x0.5</t>
  </si>
  <si>
    <t>VCTF 3x0.7 (bọc dẹt)</t>
  </si>
  <si>
    <t>VCTF 3x0.7 (bọc tròn)</t>
  </si>
  <si>
    <t>VCTF 3x2.5</t>
  </si>
  <si>
    <t>VCTF 3x4.0</t>
  </si>
  <si>
    <t>VCTF 3x6.0</t>
  </si>
  <si>
    <t>VCTF 3x10</t>
  </si>
  <si>
    <t>VCTF 4x0.5</t>
  </si>
  <si>
    <t>VCTF 4x0.75</t>
  </si>
  <si>
    <t>VCTF 4x1.0</t>
  </si>
  <si>
    <t>VCTF 4x2.0</t>
  </si>
  <si>
    <t>VCTF 4x2.5</t>
  </si>
  <si>
    <t>VCTF 4x3.0</t>
  </si>
  <si>
    <t>VCTF 4x4.0</t>
  </si>
  <si>
    <t>VCTF 4x6.0</t>
  </si>
  <si>
    <t>CV 1x2.0</t>
  </si>
  <si>
    <t>CV 1x2.5</t>
  </si>
  <si>
    <t>CV 1x3.0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</si>
  <si>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</si>
  <si>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</si>
  <si>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</si>
  <si>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</si>
  <si>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</si>
  <si>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</si>
  <si>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</si>
  <si>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</si>
  <si>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</si>
  <si>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</si>
  <si>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</si>
  <si>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</si>
  <si>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CV 1x240</t>
  </si>
  <si>
    <t>CXV 1x2</t>
  </si>
  <si>
    <t>CXV 1x2.5</t>
  </si>
  <si>
    <t>CXV 1x3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</si>
  <si>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</si>
  <si>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</si>
  <si>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</si>
  <si>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</si>
  <si>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</si>
  <si>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</si>
  <si>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</si>
  <si>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</si>
  <si>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</si>
  <si>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</si>
  <si>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</si>
  <si>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1x240</t>
  </si>
  <si>
    <t>CXV 2x2.5</t>
  </si>
  <si>
    <t>CXV 2x4</t>
  </si>
  <si>
    <t>CXV 2x6</t>
  </si>
  <si>
    <t>CXV 2x2.5 Bọc Đặc</t>
  </si>
  <si>
    <t>CXV 2x4 Bọc Đặc</t>
  </si>
  <si>
    <t>CXV 2x6 Bọc Đặc</t>
  </si>
  <si>
    <t>CXV 2x10</t>
  </si>
  <si>
    <t>CXV 2x16</t>
  </si>
  <si>
    <t>CXV 2x25</t>
  </si>
  <si>
    <t>CXV 2x35</t>
  </si>
  <si>
    <t>CXV 2x50</t>
  </si>
  <si>
    <t>CXV 3x4+1x2.5</t>
  </si>
  <si>
    <t>CXV 3x6+1x4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</si>
  <si>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</si>
  <si>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</si>
  <si>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</si>
  <si>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</si>
  <si>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</si>
  <si>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</si>
  <si>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</si>
  <si>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</si>
  <si>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</si>
  <si>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</si>
  <si>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3x240+1x120</t>
  </si>
  <si>
    <t>CXV 4x2.5</t>
  </si>
  <si>
    <t>CXV 4x4</t>
  </si>
  <si>
    <t>CXV 4x6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</si>
  <si>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</si>
  <si>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</si>
  <si>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</si>
  <si>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</si>
  <si>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</si>
  <si>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</si>
  <si>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</si>
  <si>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</si>
  <si>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</si>
  <si>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CXV 4x240</t>
  </si>
  <si>
    <t>MULLER 2x4</t>
  </si>
  <si>
    <t>MULLER 2x6</t>
  </si>
  <si>
    <t>MULLER 2x10</t>
  </si>
  <si>
    <t>MULLER 2x11</t>
  </si>
  <si>
    <t>MULLER 2x16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</si>
  <si>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</si>
  <si>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</si>
  <si>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</si>
  <si>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</si>
  <si>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</si>
  <si>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</si>
  <si>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</si>
  <si>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</si>
  <si>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</si>
  <si>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</si>
  <si>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</si>
  <si>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</si>
  <si>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</si>
  <si>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</si>
  <si>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</si>
  <si>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</si>
  <si>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</si>
  <si>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</si>
  <si>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</si>
  <si>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</si>
  <si>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</si>
  <si>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</si>
  <si>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3x240+1x150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</si>
  <si>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</si>
  <si>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</si>
  <si>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</si>
  <si>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</si>
  <si>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</si>
  <si>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</si>
  <si>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</si>
  <si>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</si>
  <si>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</si>
  <si>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</si>
  <si>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</si>
  <si>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</si>
  <si>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</si>
  <si>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DSTA 4x240</t>
  </si>
  <si>
    <t>Dây đơn mềm</t>
  </si>
  <si>
    <t>Dây đơn mềm điện áp 300/500V</t>
  </si>
  <si>
    <t>Dây đơn mềm điện áp 450/750V</t>
  </si>
  <si>
    <t>Dây điện hạ thế CU/PVC 450/750V - 1 ruột cứng</t>
  </si>
  <si>
    <t>Dây ô van 2 ruột mềm 300/500V</t>
  </si>
  <si>
    <t>Dây tròn đặc 3 ruột mềm</t>
  </si>
  <si>
    <t>Dây tròn đặc 4 ruột mềm</t>
  </si>
  <si>
    <t>Cáp đồng 1 ruột bọc cách điện PVC (7 sợi, 19 sợi, 37 sợi) (CU/PVC - 450/750V)</t>
  </si>
  <si>
    <t>Cáp đồng 1 ruột bọc cách điện XLPE, bọc vỏ PVC (CU/XLPE/PVC - 0.6/1kV)</t>
  </si>
  <si>
    <t>Cáp đồng 4 ruột (1 ruột trung tính nhỏ hơn) bọc cách điện XLPE, bọc vỏ PVC (CU/XLPE/PVC - 0.6/1kV)</t>
  </si>
  <si>
    <t>Cáp đồng 2 ruột bọc cách điện XLPE, bọc vỏ PVC (CU/XLPE/PVC - 0.6/1kV)</t>
  </si>
  <si>
    <t>Cáp đồng điện kế Muller bọc cách điện XLPE, bọc vỏ PVC 0.6/1kV</t>
  </si>
  <si>
    <t>Cáp đồng ngầm 2 ruột bọc cách điện XLPE, bọc vỏ PVC (CU/XLPE/PVC/DSTA/PVC - 0.6/1kV)</t>
  </si>
  <si>
    <t>Cáp đồng ngầm 4 ruột (1 ruột trung tính nhỏ hơn) bọc cách điện XLPE, bọc vỏ PVC (CU/XLPE/PVC/DSTA/PVC - 0.6/1kV)</t>
  </si>
  <si>
    <t>Cáp đồng ngầm 4 ruột bọc cách điện XLPE, bọc vỏ PVC (CU/XLPE/PVC/DSTA/PVC - 0.6/1kV)</t>
  </si>
  <si>
    <t>AV 16</t>
  </si>
  <si>
    <t>AV 35</t>
  </si>
  <si>
    <t>AV 50</t>
  </si>
  <si>
    <t>AV 95</t>
  </si>
  <si>
    <t>AV 120</t>
  </si>
  <si>
    <t>AV 150</t>
  </si>
  <si>
    <t>AV 185</t>
  </si>
  <si>
    <t>AV 240</t>
  </si>
  <si>
    <t>ABC 2x25</t>
  </si>
  <si>
    <t>ABC 2x35</t>
  </si>
  <si>
    <t>ABC 2x50</t>
  </si>
  <si>
    <t>ABC 2x95</t>
  </si>
  <si>
    <t>ABC 2x120</t>
  </si>
  <si>
    <t>ABC 2x150</t>
  </si>
  <si>
    <t>ABC 2x185</t>
  </si>
  <si>
    <t>ABC 2x 240</t>
  </si>
  <si>
    <t>ABC 4x25</t>
  </si>
  <si>
    <t>ABC 4x35</t>
  </si>
  <si>
    <t>ABC 4x50</t>
  </si>
  <si>
    <t>ABC 4x95</t>
  </si>
  <si>
    <t>ABC 4x120</t>
  </si>
  <si>
    <t>ABC 4x150</t>
  </si>
  <si>
    <t>ABC 4x185</t>
  </si>
  <si>
    <t>ABC 4x240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</si>
  <si>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</si>
  <si>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</si>
  <si>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</si>
  <si>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</si>
  <si>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</si>
  <si>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</si>
  <si>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</si>
  <si>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</si>
  <si>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AC 240/32</t>
  </si>
  <si>
    <t>AC 300/39</t>
  </si>
  <si>
    <t>AC 400/51</t>
  </si>
  <si>
    <t>AC 400/93</t>
  </si>
  <si>
    <t>ACKII 50/8</t>
  </si>
  <si>
    <t>ACKII 70/11</t>
  </si>
  <si>
    <t>ACKII 95/16</t>
  </si>
  <si>
    <t>ACKII 120/19</t>
  </si>
  <si>
    <t>ACKII 150/19</t>
  </si>
  <si>
    <t>ACKII 150/24</t>
  </si>
  <si>
    <t>ACKII 185/24</t>
  </si>
  <si>
    <t>ACKII 185/29</t>
  </si>
  <si>
    <t>ACKII 240/32</t>
  </si>
  <si>
    <t>ACKII 300/39</t>
  </si>
  <si>
    <t>ACKII 400/51</t>
  </si>
  <si>
    <t>ACKII 400/93</t>
  </si>
  <si>
    <t>Cáp nhôm đơn bọc cách điện PVC (nhôm thí nghiệm)</t>
  </si>
  <si>
    <t>Cáp nhôm vặn xoắn 2 ruột bọc cách điện XLPE (nhôm thí nghiệm) (AL/XLPE 0.6/1kV)</t>
  </si>
  <si>
    <t>Cáp nhôm vặn xoắn 4 ruột bọc cách điện XLPE (nhôm thí nghiệm) (AL/XLPE 0.6/1kV)</t>
  </si>
  <si>
    <t>Cáp nhôm trần lõi thép</t>
  </si>
  <si>
    <t>Cáp nhôm trần lõi thép bọc mỡ</t>
  </si>
  <si>
    <t>(Địa chỉ: KCN Lai Xá, xã Kim Chung, huyện Hoài Đức, thành phố Hà Nội, Việt Nam; Giá bán tại cơ sở sản xuất, chưa bao gồm phí vận chuyển)</t>
  </si>
  <si>
    <t>Cáp đồng 4 ruột bọc cách điện XLPE, bọc vỏ PVC (CU/XLPE/PVC - 0.6/1kV)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</si>
  <si>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</si>
  <si>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</si>
  <si>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</si>
  <si>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</si>
  <si>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</si>
  <si>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</si>
  <si>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</si>
  <si>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</si>
  <si>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</si>
  <si>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</si>
  <si>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</si>
  <si>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</si>
  <si>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</si>
  <si>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</si>
  <si>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</si>
  <si>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</si>
  <si>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</si>
  <si>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</si>
  <si>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</si>
  <si>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</si>
  <si>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</si>
  <si>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</si>
  <si>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</si>
  <si>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</si>
  <si>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</si>
  <si>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</si>
  <si>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</si>
  <si>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</si>
  <si>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</si>
  <si>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</si>
  <si>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</si>
  <si>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</si>
  <si>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</si>
  <si>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</si>
  <si>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</si>
  <si>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</si>
  <si>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</si>
  <si>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</si>
  <si>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</si>
  <si>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</si>
  <si>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</si>
  <si>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</si>
  <si>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</si>
  <si>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</si>
  <si>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</si>
  <si>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</si>
  <si>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</si>
  <si>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</si>
  <si>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Sơn hãng SHERWIN-WILLIAMS (Công ty cổ phần TDD Việt Nam)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</si>
  <si>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</si>
  <si>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</si>
  <si>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</si>
  <si>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</si>
  <si>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Sơn phủ ngoại thất Sherlastic (5kg/thùng)</t>
  </si>
  <si>
    <t>Sơn phủ nội thất Promar 400 (5kg/thùng)</t>
  </si>
  <si>
    <t>Sơn phủ nội thất Supperpaint (5kg/thùng)</t>
  </si>
  <si>
    <t>Sơn phủ nội thất Paint Shield (5kg/thùng)</t>
  </si>
  <si>
    <t>Sơn phủ nội thất Dry Erase (1kg/thùng)</t>
  </si>
  <si>
    <t>Sơn phủ nội thất Dry Erase (5kg/thùng)</t>
  </si>
  <si>
    <t>Sơn lót nội thất/ngoại thất</t>
  </si>
  <si>
    <t>Sơn lót nội thất/ ngoại thất Quick Dry (5kg/thùng)</t>
  </si>
  <si>
    <t>Sơn lót nội thất/ ngoại thất Loxon (5kg/thùng)</t>
  </si>
  <si>
    <t>3. XI MĂNG, BÊ TÔNG THƯƠNG PHẨM, CÁT NGHIỀN, GẠCH XÂY</t>
  </si>
  <si>
    <t>Công ty TNHH MTV thương mại Bảo Luân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</si>
  <si>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</si>
  <si>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</si>
  <si>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</si>
  <si>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</si>
  <si>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</si>
  <si>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</si>
  <si>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</si>
  <si>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</si>
  <si>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</si>
  <si>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Sơn phủ ngoại thất Solo Flat (1 gallon/thùng)</t>
  </si>
  <si>
    <t>Sơn phủ ngoại thất Solo Gloss (1 gallon/thùng)</t>
  </si>
  <si>
    <t>Sơn phủ ngoại thất Superpaint (1 gallon/thùng)</t>
  </si>
  <si>
    <t>Sơn lót nội thất/ ngoại thất Loxon (4kg/thùng)</t>
  </si>
  <si>
    <t>Công ty TNHH Đại Long Bình</t>
  </si>
  <si>
    <t>Xi măng Hoàng Long (Xi măng pooclang hỗn hợp)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</si>
  <si>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</si>
  <si>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</si>
  <si>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</si>
  <si>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</si>
  <si>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</si>
  <si>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</si>
  <si>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</si>
  <si>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</si>
  <si>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</si>
  <si>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</si>
  <si>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</si>
  <si>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</si>
  <si>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</si>
  <si>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</si>
  <si>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</si>
  <si>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</si>
  <si>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</si>
  <si>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</si>
  <si>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</si>
  <si>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</si>
  <si>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</si>
  <si>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</si>
  <si>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</si>
  <si>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</si>
  <si>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</si>
  <si>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</si>
  <si>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</si>
  <si>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</si>
  <si>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</si>
  <si>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</si>
  <si>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</si>
  <si>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</si>
  <si>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</si>
  <si>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</si>
  <si>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</si>
  <si>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</si>
  <si>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</si>
  <si>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Xi măng Tam Sơn (Xi măng pooclang hỗn hợp)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</si>
  <si>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</si>
  <si>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</si>
  <si>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</si>
  <si>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</si>
  <si>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</si>
  <si>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</si>
  <si>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</si>
  <si>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</si>
  <si>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</si>
  <si>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</si>
  <si>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</si>
  <si>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</si>
  <si>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</si>
  <si>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</si>
  <si>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</si>
  <si>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</si>
  <si>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</si>
  <si>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Công ty TNHH MTV Toàn Yến Bắc Giang</t>
  </si>
  <si>
    <t>Xi măng Quang Sơn (Xi măng pooclang hỗn hợp)</t>
  </si>
  <si>
    <t>BẢNG CÔNG BỐ GIÁ VLXD TẠI TRUNG TÂM CÁC HUYỆN VÀ THÀNH PHỐ TỪ NGÀY 01/02/2021-28/02/2021</t>
  </si>
  <si>
    <t xml:space="preserve">( Kèm theo Công bố giá vật liệu xây dựng số  02 /CBGVLXD-SXD ngày 28  tháng  02  năm 2021 của Sở Xây dựng)     </t>
  </si>
  <si>
    <t xml:space="preserve">( Kèm theo Công bố giá vật liệu xây dựng số 02 /CBGVLXD-SXD ngày 28  tháng 2  năm 2021 của Sở Xây dựng)     </t>
  </si>
  <si>
    <r>
      <t xml:space="preserve">L50-130, độ dài 3m  </t>
    </r>
    <r>
      <rPr>
        <sz val="10"/>
        <color indexed="8"/>
        <rFont val="Arial"/>
        <family val="2"/>
      </rPr>
      <t xml:space="preserve">≤ </t>
    </r>
    <r>
      <rPr>
        <sz val="10"/>
        <color indexed="8"/>
        <rFont val="Times New Roman"/>
        <family val="1"/>
      </rPr>
      <t>L &lt; 4m</t>
    </r>
  </si>
  <si>
    <r>
      <t xml:space="preserve">L50-130, độ dài 2m  </t>
    </r>
    <r>
      <rPr>
        <sz val="10"/>
        <color indexed="8"/>
        <rFont val="Arial"/>
        <family val="2"/>
      </rPr>
      <t xml:space="preserve">≤ </t>
    </r>
    <r>
      <rPr>
        <sz val="10"/>
        <color indexed="8"/>
        <rFont val="Times New Roman"/>
        <family val="1"/>
      </rPr>
      <t>L &lt; 3m</t>
    </r>
  </si>
  <si>
    <r>
      <t xml:space="preserve">L50-130, độ dài 0,5m </t>
    </r>
    <r>
      <rPr>
        <sz val="10"/>
        <color indexed="8"/>
        <rFont val="Arial"/>
        <family val="2"/>
      </rPr>
      <t xml:space="preserve">≤ </t>
    </r>
    <r>
      <rPr>
        <sz val="10"/>
        <color indexed="8"/>
        <rFont val="Times New Roman"/>
        <family val="1"/>
      </rPr>
      <t>L &lt; 2m</t>
    </r>
  </si>
  <si>
    <r>
      <t>Ghi chú: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</si>
  <si>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t xml:space="preserve">(Kèm theo Công bố giá VLXD số  02 /CBGVLXD-SXD ngày 28  tháng 2  năm 2021 của Sở Xây dựng) 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</si>
</sst>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&quot;-&quot;??_);_(@_)"/>
    <numFmt numFmtId="177" formatCode="###\ ###\ ###"/>
    <numFmt numFmtId="178" formatCode="#,##0.000"/>
    <numFmt numFmtId="179" formatCode="#,##0.0"/>
    <numFmt numFmtId="180" formatCode="_(* #,##0.000_);_(* \(#,##0.000\);_(* &quot;-&quot;??_);_(@_)"/>
    <numFmt numFmtId="181" formatCode="_(* #,##0.0_);_(* \(#,##0.0\);_(* &quot;-&quot;??_);_(@_)"/>
    <numFmt numFmtId="182" formatCode="[$-409]dddd\,\ mmmm\ dd\,\ yyyy"/>
    <numFmt numFmtId="183" formatCode="\-"/>
    <numFmt numFmtId="184" formatCode="#,##0.0000"/>
    <numFmt numFmtId="185" formatCode="[$-409]h:mm:ss\ AM/PM"/>
    <numFmt numFmtId="186" formatCode="00000"/>
    <numFmt numFmtId="187" formatCode="0.000"/>
    <numFmt numFmtId="188" formatCode="0.0"/>
    <numFmt numFmtId="189" formatCode="0.0000"/>
    <numFmt numFmtId="190" formatCode="#,##0.00000"/>
    <numFmt numFmtId="191" formatCode="#,##0.000000"/>
    <numFmt numFmtId="192" formatCode="#,##0;[Red]#,##0"/>
    <numFmt numFmtId="193" formatCode="_(* #,##0.0_);_(* \(#,##0.0\);_(* &quot;-&quot;?_);_(@_)"/>
    <numFmt numFmtId="194" formatCode="_(* #,##0.0000_);_(* \(#,##0.0000\);_(* &quot;-&quot;??_);_(@_)"/>
    <numFmt numFmtId="195" formatCode="_(* #,##0.00000_);_(* \(#,##0.00000\);_(* &quot;-&quot;??_);_(@_)"/>
    <numFmt numFmtId="196" formatCode="_(* #,##0.000000_);_(* \(#,##0.000000\);_(* &quot;-&quot;??_);_(@_)"/>
    <numFmt numFmtId="197" formatCode="0.0%"/>
  </numFmts>
  <fonts count="144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8"/>
      <name val=".VnTime"/>
      <family val="2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sz val="13"/>
      <name val="Times New Roman"/>
      <family val="1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b/>
      <sz val="11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.VnTime"/>
      <family val="2"/>
    </font>
    <font>
      <sz val="12"/>
      <color indexed="17"/>
      <name val=".VnTime"/>
      <family val="2"/>
    </font>
    <font>
      <i/>
      <sz val="12"/>
      <color indexed="8"/>
      <name val=".VnTime"/>
      <family val="2"/>
    </font>
    <font>
      <b/>
      <sz val="12"/>
      <color indexed="8"/>
      <name val=".VnTime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.VnTime"/>
      <family val="2"/>
    </font>
    <font>
      <b/>
      <sz val="11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.VnTime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.VnTime"/>
      <family val="2"/>
    </font>
    <font>
      <b/>
      <u val="single"/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.VnTime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theme="1"/>
      <name val=".VnTime"/>
      <family val="2"/>
    </font>
    <font>
      <sz val="12"/>
      <color rgb="FF00B050"/>
      <name val=".VnTime"/>
      <family val="2"/>
    </font>
    <font>
      <i/>
      <sz val="12"/>
      <color theme="1"/>
      <name val=".VnTime"/>
      <family val="2"/>
    </font>
    <font>
      <b/>
      <sz val="12"/>
      <color theme="1"/>
      <name val=".VnTime"/>
      <family val="2"/>
    </font>
    <font>
      <b/>
      <sz val="12"/>
      <color theme="1"/>
      <name val="Times New Roman"/>
      <family val="1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.VnTime"/>
      <family val="2"/>
    </font>
    <font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theme="1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.VnTime"/>
      <family val="2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b/>
      <sz val="13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.VnTime"/>
      <family val="2"/>
    </font>
    <font>
      <b/>
      <u val="single"/>
      <sz val="10"/>
      <color theme="1"/>
      <name val="Times New Roman"/>
      <family val="1"/>
    </font>
    <font>
      <sz val="10"/>
      <color theme="1"/>
      <name val="Arial"/>
      <family val="2"/>
    </font>
    <font>
      <b/>
      <i/>
      <u val="single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101" fillId="0" borderId="0">
      <alignment/>
      <protection/>
    </xf>
    <xf numFmtId="0" fontId="0" fillId="32" borderId="7" applyNumberFormat="0" applyFont="0" applyAlignment="0" applyProtection="0"/>
    <xf numFmtId="0" fontId="102" fillId="27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531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7" fontId="8" fillId="0" borderId="10" xfId="42" applyNumberFormat="1" applyFont="1" applyBorder="1" applyAlignment="1">
      <alignment horizontal="center"/>
    </xf>
    <xf numFmtId="177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7" fontId="10" fillId="0" borderId="10" xfId="42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6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7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77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88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6" fontId="2" fillId="0" borderId="0" xfId="42" applyNumberFormat="1" applyFont="1" applyAlignment="1">
      <alignment vertical="center"/>
    </xf>
    <xf numFmtId="196" fontId="2" fillId="0" borderId="0" xfId="42" applyNumberFormat="1" applyFont="1" applyAlignment="1">
      <alignment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3" fontId="26" fillId="0" borderId="30" xfId="0" applyNumberFormat="1" applyFont="1" applyFill="1" applyBorder="1" applyAlignment="1">
      <alignment horizontal="center" vertical="center" wrapText="1"/>
    </xf>
    <xf numFmtId="0" fontId="31" fillId="0" borderId="31" xfId="0" applyFont="1" applyFill="1" applyBorder="1" applyAlignment="1" quotePrefix="1">
      <alignment horizontal="center" vertical="top" wrapText="1"/>
    </xf>
    <xf numFmtId="0" fontId="31" fillId="0" borderId="25" xfId="0" applyFont="1" applyFill="1" applyBorder="1" applyAlignment="1">
      <alignment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 quotePrefix="1">
      <alignment horizontal="center" vertical="top" wrapText="1"/>
    </xf>
    <xf numFmtId="0" fontId="31" fillId="0" borderId="19" xfId="0" applyFont="1" applyFill="1" applyBorder="1" applyAlignment="1">
      <alignment vertical="center" wrapText="1"/>
    </xf>
    <xf numFmtId="0" fontId="31" fillId="0" borderId="33" xfId="0" applyFont="1" applyFill="1" applyBorder="1" applyAlignment="1" quotePrefix="1">
      <alignment horizontal="center" vertical="top" wrapText="1"/>
    </xf>
    <xf numFmtId="0" fontId="31" fillId="0" borderId="34" xfId="0" applyFont="1" applyFill="1" applyBorder="1" applyAlignment="1">
      <alignment wrapText="1"/>
    </xf>
    <xf numFmtId="3" fontId="31" fillId="0" borderId="25" xfId="0" applyNumberFormat="1" applyFont="1" applyFill="1" applyBorder="1" applyAlignment="1">
      <alignment horizontal="center" vertical="center" wrapText="1"/>
    </xf>
    <xf numFmtId="3" fontId="31" fillId="0" borderId="19" xfId="0" applyNumberFormat="1" applyFont="1" applyFill="1" applyBorder="1" applyAlignment="1">
      <alignment horizontal="center" vertical="center" wrapText="1"/>
    </xf>
    <xf numFmtId="3" fontId="31" fillId="0" borderId="35" xfId="0" applyNumberFormat="1" applyFont="1" applyFill="1" applyBorder="1" applyAlignment="1">
      <alignment horizontal="center" vertical="center" wrapText="1"/>
    </xf>
    <xf numFmtId="3" fontId="31" fillId="0" borderId="3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3" fontId="31" fillId="0" borderId="36" xfId="0" applyNumberFormat="1" applyFont="1" applyFill="1" applyBorder="1" applyAlignment="1">
      <alignment horizontal="center" vertical="center" wrapText="1"/>
    </xf>
    <xf numFmtId="3" fontId="31" fillId="0" borderId="37" xfId="0" applyNumberFormat="1" applyFont="1" applyFill="1" applyBorder="1" applyAlignment="1">
      <alignment horizontal="center" vertical="center" wrapText="1"/>
    </xf>
    <xf numFmtId="3" fontId="31" fillId="0" borderId="38" xfId="0" applyNumberFormat="1" applyFont="1" applyFill="1" applyBorder="1" applyAlignment="1">
      <alignment horizontal="center" vertical="center" wrapText="1"/>
    </xf>
    <xf numFmtId="3" fontId="31" fillId="0" borderId="39" xfId="0" applyNumberFormat="1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3" fontId="31" fillId="0" borderId="41" xfId="0" applyNumberFormat="1" applyFont="1" applyFill="1" applyBorder="1" applyAlignment="1">
      <alignment horizontal="center" vertical="center" wrapText="1"/>
    </xf>
    <xf numFmtId="3" fontId="31" fillId="0" borderId="42" xfId="0" applyNumberFormat="1" applyFont="1" applyFill="1" applyBorder="1" applyAlignment="1">
      <alignment horizontal="center" vertical="center" wrapText="1"/>
    </xf>
    <xf numFmtId="3" fontId="31" fillId="0" borderId="43" xfId="0" applyNumberFormat="1" applyFont="1" applyFill="1" applyBorder="1" applyAlignment="1">
      <alignment horizontal="center" vertical="center" wrapText="1"/>
    </xf>
    <xf numFmtId="3" fontId="31" fillId="0" borderId="4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06" fillId="33" borderId="13" xfId="0" applyFont="1" applyFill="1" applyBorder="1" applyAlignment="1">
      <alignment vertical="center"/>
    </xf>
    <xf numFmtId="3" fontId="26" fillId="0" borderId="45" xfId="0" applyNumberFormat="1" applyFont="1" applyFill="1" applyBorder="1" applyAlignment="1">
      <alignment horizontal="center" vertical="center" wrapText="1"/>
    </xf>
    <xf numFmtId="0" fontId="30" fillId="33" borderId="27" xfId="0" applyFont="1" applyFill="1" applyBorder="1" applyAlignment="1">
      <alignment wrapText="1"/>
    </xf>
    <xf numFmtId="0" fontId="0" fillId="33" borderId="0" xfId="0" applyFont="1" applyFill="1" applyAlignment="1">
      <alignment/>
    </xf>
    <xf numFmtId="3" fontId="0" fillId="33" borderId="0" xfId="0" applyNumberFormat="1" applyFont="1" applyFill="1" applyAlignment="1">
      <alignment horizontal="center"/>
    </xf>
    <xf numFmtId="178" fontId="0" fillId="33" borderId="0" xfId="0" applyNumberFormat="1" applyFont="1" applyFill="1" applyAlignment="1">
      <alignment/>
    </xf>
    <xf numFmtId="3" fontId="31" fillId="33" borderId="19" xfId="0" applyNumberFormat="1" applyFont="1" applyFill="1" applyBorder="1" applyAlignment="1">
      <alignment vertical="center" wrapText="1"/>
    </xf>
    <xf numFmtId="0" fontId="106" fillId="33" borderId="32" xfId="0" applyFont="1" applyFill="1" applyBorder="1" applyAlignment="1">
      <alignment horizontal="center" vertical="center"/>
    </xf>
    <xf numFmtId="0" fontId="106" fillId="33" borderId="19" xfId="0" applyFont="1" applyFill="1" applyBorder="1" applyAlignment="1">
      <alignment/>
    </xf>
    <xf numFmtId="0" fontId="106" fillId="33" borderId="19" xfId="0" applyFont="1" applyFill="1" applyBorder="1" applyAlignment="1">
      <alignment horizontal="center"/>
    </xf>
    <xf numFmtId="176" fontId="107" fillId="33" borderId="0" xfId="42" applyNumberFormat="1" applyFont="1" applyFill="1" applyAlignment="1">
      <alignment/>
    </xf>
    <xf numFmtId="0" fontId="107" fillId="33" borderId="0" xfId="0" applyFont="1" applyFill="1" applyAlignment="1">
      <alignment/>
    </xf>
    <xf numFmtId="0" fontId="108" fillId="33" borderId="0" xfId="0" applyFont="1" applyFill="1" applyAlignment="1">
      <alignment horizontal="center" vertical="center" wrapText="1"/>
    </xf>
    <xf numFmtId="0" fontId="108" fillId="33" borderId="0" xfId="0" applyFont="1" applyFill="1" applyAlignment="1">
      <alignment horizontal="center" wrapText="1"/>
    </xf>
    <xf numFmtId="0" fontId="39" fillId="33" borderId="0" xfId="0" applyFont="1" applyFill="1" applyAlignment="1">
      <alignment horizontal="center" wrapText="1"/>
    </xf>
    <xf numFmtId="0" fontId="109" fillId="33" borderId="0" xfId="0" applyFont="1" applyFill="1" applyAlignment="1">
      <alignment horizontal="center" vertical="center"/>
    </xf>
    <xf numFmtId="0" fontId="109" fillId="33" borderId="0" xfId="0" applyFont="1" applyFill="1" applyAlignment="1">
      <alignment/>
    </xf>
    <xf numFmtId="0" fontId="110" fillId="33" borderId="46" xfId="0" applyFont="1" applyFill="1" applyBorder="1" applyAlignment="1">
      <alignment horizontal="center" vertical="center" wrapText="1"/>
    </xf>
    <xf numFmtId="0" fontId="110" fillId="33" borderId="47" xfId="0" applyFont="1" applyFill="1" applyBorder="1" applyAlignment="1">
      <alignment horizontal="center" vertical="center" wrapText="1"/>
    </xf>
    <xf numFmtId="3" fontId="26" fillId="33" borderId="47" xfId="0" applyNumberFormat="1" applyFont="1" applyFill="1" applyBorder="1" applyAlignment="1">
      <alignment horizontal="center" vertical="center" wrapText="1"/>
    </xf>
    <xf numFmtId="0" fontId="110" fillId="33" borderId="32" xfId="0" applyFont="1" applyFill="1" applyBorder="1" applyAlignment="1">
      <alignment horizontal="center" vertical="center" wrapText="1"/>
    </xf>
    <xf numFmtId="0" fontId="110" fillId="33" borderId="48" xfId="0" applyFont="1" applyFill="1" applyBorder="1" applyAlignment="1">
      <alignment/>
    </xf>
    <xf numFmtId="0" fontId="106" fillId="33" borderId="48" xfId="0" applyFont="1" applyFill="1" applyBorder="1" applyAlignment="1">
      <alignment horizontal="center"/>
    </xf>
    <xf numFmtId="3" fontId="31" fillId="33" borderId="49" xfId="0" applyNumberFormat="1" applyFont="1" applyFill="1" applyBorder="1" applyAlignment="1">
      <alignment vertical="center" wrapText="1"/>
    </xf>
    <xf numFmtId="0" fontId="111" fillId="33" borderId="19" xfId="0" applyFont="1" applyFill="1" applyBorder="1" applyAlignment="1">
      <alignment wrapText="1"/>
    </xf>
    <xf numFmtId="0" fontId="112" fillId="33" borderId="19" xfId="0" applyFont="1" applyFill="1" applyBorder="1" applyAlignment="1">
      <alignment horizontal="center"/>
    </xf>
    <xf numFmtId="3" fontId="31" fillId="33" borderId="19" xfId="0" applyNumberFormat="1" applyFont="1" applyFill="1" applyBorder="1" applyAlignment="1">
      <alignment horizontal="right" vertical="top" wrapText="1"/>
    </xf>
    <xf numFmtId="0" fontId="106" fillId="33" borderId="19" xfId="0" applyFont="1" applyFill="1" applyBorder="1" applyAlignment="1">
      <alignment wrapText="1"/>
    </xf>
    <xf numFmtId="192" fontId="31" fillId="33" borderId="19" xfId="0" applyNumberFormat="1" applyFont="1" applyFill="1" applyBorder="1" applyAlignment="1">
      <alignment horizontal="right"/>
    </xf>
    <xf numFmtId="0" fontId="110" fillId="33" borderId="32" xfId="0" applyFont="1" applyFill="1" applyBorder="1" applyAlignment="1">
      <alignment horizontal="center" vertical="center"/>
    </xf>
    <xf numFmtId="0" fontId="111" fillId="33" borderId="32" xfId="0" applyFont="1" applyFill="1" applyBorder="1" applyAlignment="1">
      <alignment horizontal="center" vertical="center"/>
    </xf>
    <xf numFmtId="0" fontId="111" fillId="33" borderId="19" xfId="0" applyFont="1" applyFill="1" applyBorder="1" applyAlignment="1">
      <alignment/>
    </xf>
    <xf numFmtId="176" fontId="113" fillId="33" borderId="0" xfId="42" applyNumberFormat="1" applyFont="1" applyFill="1" applyAlignment="1">
      <alignment/>
    </xf>
    <xf numFmtId="0" fontId="113" fillId="33" borderId="0" xfId="0" applyFont="1" applyFill="1" applyAlignment="1">
      <alignment/>
    </xf>
    <xf numFmtId="0" fontId="108" fillId="33" borderId="48" xfId="0" applyFont="1" applyFill="1" applyBorder="1" applyAlignment="1">
      <alignment/>
    </xf>
    <xf numFmtId="0" fontId="108" fillId="33" borderId="32" xfId="0" applyFont="1" applyFill="1" applyBorder="1" applyAlignment="1">
      <alignment horizontal="center" vertical="center"/>
    </xf>
    <xf numFmtId="0" fontId="106" fillId="33" borderId="48" xfId="0" applyFont="1" applyFill="1" applyBorder="1" applyAlignment="1">
      <alignment wrapText="1"/>
    </xf>
    <xf numFmtId="0" fontId="110" fillId="33" borderId="19" xfId="0" applyFont="1" applyFill="1" applyBorder="1" applyAlignment="1">
      <alignment/>
    </xf>
    <xf numFmtId="3" fontId="31" fillId="33" borderId="19" xfId="42" applyNumberFormat="1" applyFont="1" applyFill="1" applyBorder="1" applyAlignment="1">
      <alignment horizontal="right"/>
    </xf>
    <xf numFmtId="0" fontId="108" fillId="33" borderId="19" xfId="0" applyFont="1" applyFill="1" applyBorder="1" applyAlignment="1">
      <alignment/>
    </xf>
    <xf numFmtId="0" fontId="108" fillId="33" borderId="19" xfId="0" applyFont="1" applyFill="1" applyBorder="1" applyAlignment="1">
      <alignment horizontal="center"/>
    </xf>
    <xf numFmtId="3" fontId="39" fillId="33" borderId="19" xfId="42" applyNumberFormat="1" applyFont="1" applyFill="1" applyBorder="1" applyAlignment="1">
      <alignment horizontal="right"/>
    </xf>
    <xf numFmtId="3" fontId="31" fillId="33" borderId="19" xfId="0" applyNumberFormat="1" applyFont="1" applyFill="1" applyBorder="1" applyAlignment="1">
      <alignment horizontal="right"/>
    </xf>
    <xf numFmtId="176" fontId="114" fillId="33" borderId="0" xfId="42" applyNumberFormat="1" applyFont="1" applyFill="1" applyAlignment="1">
      <alignment/>
    </xf>
    <xf numFmtId="0" fontId="114" fillId="33" borderId="0" xfId="0" applyFont="1" applyFill="1" applyAlignment="1">
      <alignment/>
    </xf>
    <xf numFmtId="0" fontId="110" fillId="33" borderId="19" xfId="0" applyFont="1" applyFill="1" applyBorder="1" applyAlignment="1">
      <alignment horizontal="center"/>
    </xf>
    <xf numFmtId="3" fontId="26" fillId="33" borderId="19" xfId="42" applyNumberFormat="1" applyFont="1" applyFill="1" applyBorder="1" applyAlignment="1">
      <alignment horizontal="right"/>
    </xf>
    <xf numFmtId="176" fontId="115" fillId="33" borderId="0" xfId="42" applyNumberFormat="1" applyFont="1" applyFill="1" applyAlignment="1">
      <alignment/>
    </xf>
    <xf numFmtId="0" fontId="115" fillId="33" borderId="0" xfId="0" applyFont="1" applyFill="1" applyAlignment="1">
      <alignment/>
    </xf>
    <xf numFmtId="0" fontId="110" fillId="33" borderId="19" xfId="0" applyFont="1" applyFill="1" applyBorder="1" applyAlignment="1">
      <alignment wrapText="1"/>
    </xf>
    <xf numFmtId="176" fontId="116" fillId="33" borderId="0" xfId="42" applyNumberFormat="1" applyFont="1" applyFill="1" applyAlignment="1">
      <alignment/>
    </xf>
    <xf numFmtId="0" fontId="116" fillId="33" borderId="0" xfId="0" applyFont="1" applyFill="1" applyAlignment="1">
      <alignment/>
    </xf>
    <xf numFmtId="0" fontId="110" fillId="33" borderId="50" xfId="0" applyFont="1" applyFill="1" applyBorder="1" applyAlignment="1">
      <alignment/>
    </xf>
    <xf numFmtId="3" fontId="26" fillId="33" borderId="19" xfId="0" applyNumberFormat="1" applyFont="1" applyFill="1" applyBorder="1" applyAlignment="1">
      <alignment horizontal="right"/>
    </xf>
    <xf numFmtId="0" fontId="106" fillId="33" borderId="50" xfId="0" applyFont="1" applyFill="1" applyBorder="1" applyAlignment="1">
      <alignment/>
    </xf>
    <xf numFmtId="0" fontId="108" fillId="33" borderId="50" xfId="0" applyFont="1" applyFill="1" applyBorder="1" applyAlignment="1">
      <alignment/>
    </xf>
    <xf numFmtId="0" fontId="112" fillId="33" borderId="32" xfId="0" applyFont="1" applyFill="1" applyBorder="1" applyAlignment="1">
      <alignment horizontal="center" vertical="center"/>
    </xf>
    <xf numFmtId="3" fontId="26" fillId="33" borderId="19" xfId="0" applyNumberFormat="1" applyFont="1" applyFill="1" applyBorder="1" applyAlignment="1">
      <alignment vertical="center" wrapText="1"/>
    </xf>
    <xf numFmtId="0" fontId="106" fillId="33" borderId="51" xfId="0" applyFont="1" applyFill="1" applyBorder="1" applyAlignment="1">
      <alignment/>
    </xf>
    <xf numFmtId="3" fontId="31" fillId="33" borderId="49" xfId="0" applyNumberFormat="1" applyFont="1" applyFill="1" applyBorder="1" applyAlignment="1">
      <alignment horizontal="right"/>
    </xf>
    <xf numFmtId="176" fontId="117" fillId="33" borderId="0" xfId="42" applyNumberFormat="1" applyFont="1" applyFill="1" applyAlignment="1">
      <alignment/>
    </xf>
    <xf numFmtId="0" fontId="117" fillId="33" borderId="0" xfId="0" applyFont="1" applyFill="1" applyAlignment="1">
      <alignment/>
    </xf>
    <xf numFmtId="0" fontId="108" fillId="33" borderId="51" xfId="0" applyFont="1" applyFill="1" applyBorder="1" applyAlignment="1">
      <alignment/>
    </xf>
    <xf numFmtId="0" fontId="118" fillId="33" borderId="32" xfId="67" applyFont="1" applyFill="1" applyBorder="1" applyAlignment="1">
      <alignment horizontal="center" vertical="center"/>
      <protection/>
    </xf>
    <xf numFmtId="0" fontId="108" fillId="33" borderId="51" xfId="67" applyFont="1" applyFill="1" applyBorder="1">
      <alignment/>
      <protection/>
    </xf>
    <xf numFmtId="0" fontId="108" fillId="33" borderId="19" xfId="67" applyFont="1" applyFill="1" applyBorder="1" applyAlignment="1">
      <alignment horizontal="center"/>
      <protection/>
    </xf>
    <xf numFmtId="3" fontId="39" fillId="33" borderId="49" xfId="67" applyNumberFormat="1" applyFont="1" applyFill="1" applyBorder="1" applyAlignment="1">
      <alignment horizontal="right"/>
      <protection/>
    </xf>
    <xf numFmtId="0" fontId="110" fillId="33" borderId="32" xfId="67" applyFont="1" applyFill="1" applyBorder="1" applyAlignment="1">
      <alignment horizontal="center" vertical="center"/>
      <protection/>
    </xf>
    <xf numFmtId="0" fontId="111" fillId="33" borderId="51" xfId="67" applyFont="1" applyFill="1" applyBorder="1">
      <alignment/>
      <protection/>
    </xf>
    <xf numFmtId="0" fontId="110" fillId="33" borderId="19" xfId="67" applyFont="1" applyFill="1" applyBorder="1" applyAlignment="1">
      <alignment horizontal="center"/>
      <protection/>
    </xf>
    <xf numFmtId="3" fontId="26" fillId="33" borderId="49" xfId="67" applyNumberFormat="1" applyFont="1" applyFill="1" applyBorder="1" applyAlignment="1">
      <alignment horizontal="right"/>
      <protection/>
    </xf>
    <xf numFmtId="0" fontId="112" fillId="33" borderId="32" xfId="67" applyFont="1" applyFill="1" applyBorder="1" applyAlignment="1">
      <alignment horizontal="center" vertical="center"/>
      <protection/>
    </xf>
    <xf numFmtId="0" fontId="106" fillId="33" borderId="51" xfId="67" applyFont="1" applyFill="1" applyBorder="1">
      <alignment/>
      <protection/>
    </xf>
    <xf numFmtId="0" fontId="106" fillId="33" borderId="19" xfId="67" applyFont="1" applyFill="1" applyBorder="1" applyAlignment="1">
      <alignment horizontal="center"/>
      <protection/>
    </xf>
    <xf numFmtId="3" fontId="31" fillId="33" borderId="49" xfId="67" applyNumberFormat="1" applyFont="1" applyFill="1" applyBorder="1" applyAlignment="1">
      <alignment horizontal="right"/>
      <protection/>
    </xf>
    <xf numFmtId="0" fontId="110" fillId="33" borderId="51" xfId="0" applyFont="1" applyFill="1" applyBorder="1" applyAlignment="1">
      <alignment horizontal="left" vertical="center" wrapText="1"/>
    </xf>
    <xf numFmtId="0" fontId="110" fillId="33" borderId="48" xfId="0" applyFont="1" applyFill="1" applyBorder="1" applyAlignment="1">
      <alignment horizontal="left" vertical="center" wrapText="1"/>
    </xf>
    <xf numFmtId="0" fontId="110" fillId="33" borderId="51" xfId="0" applyFont="1" applyFill="1" applyBorder="1" applyAlignment="1">
      <alignment/>
    </xf>
    <xf numFmtId="0" fontId="111" fillId="33" borderId="51" xfId="0" applyFont="1" applyFill="1" applyBorder="1" applyAlignment="1">
      <alignment/>
    </xf>
    <xf numFmtId="0" fontId="108" fillId="33" borderId="51" xfId="0" applyFont="1" applyFill="1" applyBorder="1" applyAlignment="1">
      <alignment/>
    </xf>
    <xf numFmtId="0" fontId="110" fillId="33" borderId="43" xfId="0" applyFont="1" applyFill="1" applyBorder="1" applyAlignment="1">
      <alignment vertical="center" wrapText="1"/>
    </xf>
    <xf numFmtId="0" fontId="26" fillId="33" borderId="49" xfId="0" applyFont="1" applyFill="1" applyBorder="1" applyAlignment="1">
      <alignment horizontal="center" vertical="center" wrapText="1"/>
    </xf>
    <xf numFmtId="0" fontId="108" fillId="33" borderId="19" xfId="0" applyFont="1" applyFill="1" applyBorder="1" applyAlignment="1">
      <alignment horizontal="left"/>
    </xf>
    <xf numFmtId="0" fontId="119" fillId="33" borderId="32" xfId="0" applyFont="1" applyFill="1" applyBorder="1" applyAlignment="1">
      <alignment horizontal="center" vertical="center"/>
    </xf>
    <xf numFmtId="0" fontId="111" fillId="33" borderId="19" xfId="0" applyFont="1" applyFill="1" applyBorder="1" applyAlignment="1">
      <alignment horizontal="left"/>
    </xf>
    <xf numFmtId="0" fontId="111" fillId="33" borderId="19" xfId="0" applyFont="1" applyFill="1" applyBorder="1" applyAlignment="1">
      <alignment horizontal="center"/>
    </xf>
    <xf numFmtId="192" fontId="45" fillId="33" borderId="19" xfId="0" applyNumberFormat="1" applyFont="1" applyFill="1" applyBorder="1" applyAlignment="1">
      <alignment horizontal="right"/>
    </xf>
    <xf numFmtId="49" fontId="106" fillId="33" borderId="19" xfId="0" applyNumberFormat="1" applyFont="1" applyFill="1" applyBorder="1" applyAlignment="1">
      <alignment/>
    </xf>
    <xf numFmtId="49" fontId="106" fillId="33" borderId="19" xfId="0" applyNumberFormat="1" applyFont="1" applyFill="1" applyBorder="1" applyAlignment="1">
      <alignment wrapText="1"/>
    </xf>
    <xf numFmtId="49" fontId="111" fillId="33" borderId="19" xfId="0" applyNumberFormat="1" applyFont="1" applyFill="1" applyBorder="1" applyAlignment="1">
      <alignment wrapText="1"/>
    </xf>
    <xf numFmtId="1" fontId="106" fillId="33" borderId="19" xfId="0" applyNumberFormat="1" applyFont="1" applyFill="1" applyBorder="1" applyAlignment="1">
      <alignment wrapText="1"/>
    </xf>
    <xf numFmtId="0" fontId="110" fillId="33" borderId="48" xfId="0" applyFont="1" applyFill="1" applyBorder="1" applyAlignment="1">
      <alignment horizontal="left" wrapText="1"/>
    </xf>
    <xf numFmtId="0" fontId="45" fillId="33" borderId="49" xfId="0" applyFont="1" applyFill="1" applyBorder="1" applyAlignment="1">
      <alignment horizontal="left" wrapText="1"/>
    </xf>
    <xf numFmtId="0" fontId="108" fillId="33" borderId="48" xfId="0" applyFont="1" applyFill="1" applyBorder="1" applyAlignment="1">
      <alignment horizontal="left" wrapText="1"/>
    </xf>
    <xf numFmtId="0" fontId="106" fillId="33" borderId="48" xfId="0" applyFont="1" applyFill="1" applyBorder="1" applyAlignment="1">
      <alignment horizontal="left" wrapText="1"/>
    </xf>
    <xf numFmtId="0" fontId="110" fillId="33" borderId="52" xfId="0" applyFont="1" applyFill="1" applyBorder="1" applyAlignment="1">
      <alignment horizontal="center" vertical="center"/>
    </xf>
    <xf numFmtId="192" fontId="31" fillId="33" borderId="49" xfId="0" applyNumberFormat="1" applyFont="1" applyFill="1" applyBorder="1" applyAlignment="1">
      <alignment horizontal="right"/>
    </xf>
    <xf numFmtId="0" fontId="110" fillId="33" borderId="19" xfId="0" applyFont="1" applyFill="1" applyBorder="1" applyAlignment="1">
      <alignment horizontal="left"/>
    </xf>
    <xf numFmtId="176" fontId="107" fillId="33" borderId="0" xfId="0" applyNumberFormat="1" applyFont="1" applyFill="1" applyAlignment="1">
      <alignment/>
    </xf>
    <xf numFmtId="49" fontId="111" fillId="33" borderId="19" xfId="0" applyNumberFormat="1" applyFont="1" applyFill="1" applyBorder="1" applyAlignment="1">
      <alignment/>
    </xf>
    <xf numFmtId="0" fontId="120" fillId="33" borderId="0" xfId="0" applyFont="1" applyFill="1" applyAlignment="1">
      <alignment/>
    </xf>
    <xf numFmtId="0" fontId="121" fillId="33" borderId="19" xfId="0" applyFont="1" applyFill="1" applyBorder="1" applyAlignment="1">
      <alignment wrapText="1"/>
    </xf>
    <xf numFmtId="0" fontId="122" fillId="33" borderId="19" xfId="0" applyFont="1" applyFill="1" applyBorder="1" applyAlignment="1">
      <alignment wrapText="1"/>
    </xf>
    <xf numFmtId="3" fontId="45" fillId="33" borderId="19" xfId="0" applyNumberFormat="1" applyFont="1" applyFill="1" applyBorder="1" applyAlignment="1">
      <alignment vertical="center" wrapText="1"/>
    </xf>
    <xf numFmtId="0" fontId="123" fillId="33" borderId="32" xfId="0" applyFont="1" applyFill="1" applyBorder="1" applyAlignment="1">
      <alignment horizontal="center" vertical="center"/>
    </xf>
    <xf numFmtId="0" fontId="106" fillId="33" borderId="50" xfId="0" applyFont="1" applyFill="1" applyBorder="1" applyAlignment="1">
      <alignment horizontal="center"/>
    </xf>
    <xf numFmtId="0" fontId="106" fillId="33" borderId="25" xfId="0" applyFont="1" applyFill="1" applyBorder="1" applyAlignment="1">
      <alignment horizontal="center"/>
    </xf>
    <xf numFmtId="0" fontId="110" fillId="33" borderId="43" xfId="0" applyFont="1" applyFill="1" applyBorder="1" applyAlignment="1">
      <alignment horizontal="left" wrapText="1"/>
    </xf>
    <xf numFmtId="0" fontId="111" fillId="33" borderId="48" xfId="0" applyFont="1" applyFill="1" applyBorder="1" applyAlignment="1">
      <alignment horizontal="left" wrapText="1"/>
    </xf>
    <xf numFmtId="0" fontId="111" fillId="33" borderId="43" xfId="0" applyFont="1" applyFill="1" applyBorder="1" applyAlignment="1">
      <alignment horizontal="left" wrapText="1"/>
    </xf>
    <xf numFmtId="0" fontId="106" fillId="33" borderId="43" xfId="0" applyFont="1" applyFill="1" applyBorder="1" applyAlignment="1">
      <alignment horizontal="left" wrapText="1"/>
    </xf>
    <xf numFmtId="0" fontId="106" fillId="33" borderId="19" xfId="0" applyFont="1" applyFill="1" applyBorder="1" applyAlignment="1">
      <alignment horizontal="center" wrapText="1"/>
    </xf>
    <xf numFmtId="0" fontId="111" fillId="33" borderId="19" xfId="0" applyFont="1" applyFill="1" applyBorder="1" applyAlignment="1">
      <alignment horizontal="left" wrapText="1"/>
    </xf>
    <xf numFmtId="192" fontId="39" fillId="33" borderId="19" xfId="0" applyNumberFormat="1" applyFont="1" applyFill="1" applyBorder="1" applyAlignment="1">
      <alignment horizontal="right"/>
    </xf>
    <xf numFmtId="0" fontId="110" fillId="33" borderId="19" xfId="0" applyFont="1" applyFill="1" applyBorder="1" applyAlignment="1">
      <alignment horizontal="center" wrapText="1"/>
    </xf>
    <xf numFmtId="3" fontId="46" fillId="33" borderId="19" xfId="0" applyNumberFormat="1" applyFont="1" applyFill="1" applyBorder="1" applyAlignment="1">
      <alignment horizontal="center" wrapText="1"/>
    </xf>
    <xf numFmtId="3" fontId="31" fillId="33" borderId="19" xfId="0" applyNumberFormat="1" applyFont="1" applyFill="1" applyBorder="1" applyAlignment="1">
      <alignment horizontal="right" wrapText="1"/>
    </xf>
    <xf numFmtId="3" fontId="26" fillId="33" borderId="19" xfId="0" applyNumberFormat="1" applyFont="1" applyFill="1" applyBorder="1" applyAlignment="1">
      <alignment horizontal="right" wrapText="1"/>
    </xf>
    <xf numFmtId="0" fontId="111" fillId="33" borderId="21" xfId="0" applyFont="1" applyFill="1" applyBorder="1" applyAlignment="1">
      <alignment vertical="center"/>
    </xf>
    <xf numFmtId="0" fontId="111" fillId="33" borderId="19" xfId="0" applyFont="1" applyFill="1" applyBorder="1" applyAlignment="1">
      <alignment horizontal="center" wrapText="1"/>
    </xf>
    <xf numFmtId="3" fontId="45" fillId="33" borderId="19" xfId="0" applyNumberFormat="1" applyFont="1" applyFill="1" applyBorder="1" applyAlignment="1">
      <alignment horizontal="right" wrapText="1"/>
    </xf>
    <xf numFmtId="3" fontId="45" fillId="33" borderId="19" xfId="0" applyNumberFormat="1" applyFont="1" applyFill="1" applyBorder="1" applyAlignment="1">
      <alignment horizontal="left" wrapText="1"/>
    </xf>
    <xf numFmtId="176" fontId="31" fillId="33" borderId="19" xfId="0" applyNumberFormat="1" applyFont="1" applyFill="1" applyBorder="1" applyAlignment="1">
      <alignment horizontal="right" wrapText="1"/>
    </xf>
    <xf numFmtId="0" fontId="111" fillId="33" borderId="19" xfId="0" applyFont="1" applyFill="1" applyBorder="1" applyAlignment="1">
      <alignment horizontal="center" vertical="center" wrapText="1"/>
    </xf>
    <xf numFmtId="176" fontId="31" fillId="33" borderId="19" xfId="0" applyNumberFormat="1" applyFont="1" applyFill="1" applyBorder="1" applyAlignment="1">
      <alignment wrapText="1"/>
    </xf>
    <xf numFmtId="0" fontId="108" fillId="33" borderId="19" xfId="0" applyFont="1" applyFill="1" applyBorder="1" applyAlignment="1">
      <alignment wrapText="1"/>
    </xf>
    <xf numFmtId="0" fontId="107" fillId="33" borderId="0" xfId="0" applyFont="1" applyFill="1" applyAlignment="1">
      <alignment horizontal="left"/>
    </xf>
    <xf numFmtId="43" fontId="107" fillId="33" borderId="0" xfId="0" applyNumberFormat="1" applyFont="1" applyFill="1" applyAlignment="1">
      <alignment/>
    </xf>
    <xf numFmtId="0" fontId="106" fillId="33" borderId="19" xfId="0" applyFont="1" applyFill="1" applyBorder="1" applyAlignment="1">
      <alignment horizontal="center" vertical="center"/>
    </xf>
    <xf numFmtId="0" fontId="110" fillId="33" borderId="19" xfId="0" applyFont="1" applyFill="1" applyBorder="1" applyAlignment="1">
      <alignment horizontal="center" vertical="center"/>
    </xf>
    <xf numFmtId="0" fontId="106" fillId="33" borderId="50" xfId="0" applyFont="1" applyFill="1" applyBorder="1" applyAlignment="1">
      <alignment horizontal="center" wrapText="1"/>
    </xf>
    <xf numFmtId="0" fontId="124" fillId="33" borderId="0" xfId="68" applyFont="1" applyFill="1" applyBorder="1" applyAlignment="1">
      <alignment horizontal="center"/>
      <protection/>
    </xf>
    <xf numFmtId="0" fontId="125" fillId="33" borderId="0" xfId="68" applyFont="1" applyFill="1" applyBorder="1">
      <alignment/>
      <protection/>
    </xf>
    <xf numFmtId="3" fontId="124" fillId="33" borderId="0" xfId="68" applyNumberFormat="1" applyFont="1" applyFill="1" applyBorder="1" applyAlignment="1">
      <alignment horizontal="center"/>
      <protection/>
    </xf>
    <xf numFmtId="49" fontId="110" fillId="33" borderId="19" xfId="0" applyNumberFormat="1" applyFont="1" applyFill="1" applyBorder="1" applyAlignment="1">
      <alignment wrapText="1"/>
    </xf>
    <xf numFmtId="49" fontId="110" fillId="33" borderId="19" xfId="0" applyNumberFormat="1" applyFont="1" applyFill="1" applyBorder="1" applyAlignment="1">
      <alignment horizontal="left" vertical="center" wrapText="1"/>
    </xf>
    <xf numFmtId="192" fontId="26" fillId="33" borderId="19" xfId="0" applyNumberFormat="1" applyFont="1" applyFill="1" applyBorder="1" applyAlignment="1">
      <alignment horizontal="right"/>
    </xf>
    <xf numFmtId="0" fontId="106" fillId="33" borderId="19" xfId="0" applyFont="1" applyFill="1" applyBorder="1" applyAlignment="1" quotePrefix="1">
      <alignment horizontal="center"/>
    </xf>
    <xf numFmtId="0" fontId="124" fillId="33" borderId="53" xfId="68" applyFont="1" applyFill="1" applyBorder="1" applyAlignment="1">
      <alignment horizontal="center"/>
      <protection/>
    </xf>
    <xf numFmtId="0" fontId="106" fillId="33" borderId="19" xfId="0" applyFont="1" applyFill="1" applyBorder="1" applyAlignment="1">
      <alignment horizontal="left" wrapText="1"/>
    </xf>
    <xf numFmtId="0" fontId="110" fillId="33" borderId="19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center" vertical="center" wrapText="1"/>
    </xf>
    <xf numFmtId="0" fontId="106" fillId="33" borderId="32" xfId="0" applyFont="1" applyFill="1" applyBorder="1" applyAlignment="1">
      <alignment horizontal="center" vertical="center" wrapText="1"/>
    </xf>
    <xf numFmtId="0" fontId="106" fillId="33" borderId="19" xfId="0" applyFont="1" applyFill="1" applyBorder="1" applyAlignment="1">
      <alignment/>
    </xf>
    <xf numFmtId="3" fontId="2" fillId="33" borderId="19" xfId="0" applyNumberFormat="1" applyFont="1" applyFill="1" applyBorder="1" applyAlignment="1">
      <alignment horizontal="right" vertical="center" wrapText="1"/>
    </xf>
    <xf numFmtId="0" fontId="109" fillId="33" borderId="32" xfId="0" applyFont="1" applyFill="1" applyBorder="1" applyAlignment="1">
      <alignment horizontal="center" vertical="center"/>
    </xf>
    <xf numFmtId="0" fontId="126" fillId="33" borderId="32" xfId="0" applyFont="1" applyFill="1" applyBorder="1" applyAlignment="1">
      <alignment horizontal="center" vertical="center"/>
    </xf>
    <xf numFmtId="0" fontId="117" fillId="33" borderId="32" xfId="0" applyFont="1" applyFill="1" applyBorder="1" applyAlignment="1">
      <alignment horizontal="center" vertical="center"/>
    </xf>
    <xf numFmtId="49" fontId="127" fillId="33" borderId="48" xfId="0" applyNumberFormat="1" applyFont="1" applyFill="1" applyBorder="1" applyAlignment="1">
      <alignment/>
    </xf>
    <xf numFmtId="0" fontId="109" fillId="33" borderId="19" xfId="0" applyFont="1" applyFill="1" applyBorder="1" applyAlignment="1">
      <alignment horizontal="center"/>
    </xf>
    <xf numFmtId="3" fontId="2" fillId="33" borderId="19" xfId="42" applyNumberFormat="1" applyFont="1" applyFill="1" applyBorder="1" applyAlignment="1">
      <alignment horizontal="right"/>
    </xf>
    <xf numFmtId="0" fontId="109" fillId="33" borderId="48" xfId="0" applyFont="1" applyFill="1" applyBorder="1" applyAlignment="1">
      <alignment/>
    </xf>
    <xf numFmtId="0" fontId="106" fillId="33" borderId="48" xfId="0" applyFont="1" applyFill="1" applyBorder="1" applyAlignment="1">
      <alignment/>
    </xf>
    <xf numFmtId="0" fontId="106" fillId="33" borderId="48" xfId="0" applyFont="1" applyFill="1" applyBorder="1" applyAlignment="1">
      <alignment horizontal="left"/>
    </xf>
    <xf numFmtId="0" fontId="109" fillId="33" borderId="54" xfId="0" applyFont="1" applyFill="1" applyBorder="1" applyAlignment="1">
      <alignment horizontal="center" vertical="center"/>
    </xf>
    <xf numFmtId="0" fontId="106" fillId="33" borderId="55" xfId="0" applyFont="1" applyFill="1" applyBorder="1" applyAlignment="1">
      <alignment/>
    </xf>
    <xf numFmtId="3" fontId="31" fillId="33" borderId="50" xfId="42" applyNumberFormat="1" applyFont="1" applyFill="1" applyBorder="1" applyAlignment="1">
      <alignment horizontal="right"/>
    </xf>
    <xf numFmtId="0" fontId="117" fillId="33" borderId="54" xfId="0" applyFont="1" applyFill="1" applyBorder="1" applyAlignment="1">
      <alignment horizontal="center" vertical="center"/>
    </xf>
    <xf numFmtId="0" fontId="111" fillId="33" borderId="48" xfId="0" applyFont="1" applyFill="1" applyBorder="1" applyAlignment="1">
      <alignment/>
    </xf>
    <xf numFmtId="176" fontId="31" fillId="33" borderId="19" xfId="42" applyNumberFormat="1" applyFont="1" applyFill="1" applyBorder="1" applyAlignment="1">
      <alignment horizontal="center"/>
    </xf>
    <xf numFmtId="176" fontId="31" fillId="33" borderId="19" xfId="42" applyNumberFormat="1" applyFont="1" applyFill="1" applyBorder="1" applyAlignment="1">
      <alignment horizontal="center"/>
    </xf>
    <xf numFmtId="0" fontId="111" fillId="33" borderId="55" xfId="0" applyFont="1" applyFill="1" applyBorder="1" applyAlignment="1">
      <alignment/>
    </xf>
    <xf numFmtId="3" fontId="45" fillId="33" borderId="19" xfId="42" applyNumberFormat="1" applyFont="1" applyFill="1" applyBorder="1" applyAlignment="1">
      <alignment horizontal="right"/>
    </xf>
    <xf numFmtId="0" fontId="109" fillId="33" borderId="56" xfId="0" applyFont="1" applyFill="1" applyBorder="1" applyAlignment="1">
      <alignment horizontal="center" vertical="center"/>
    </xf>
    <xf numFmtId="0" fontId="106" fillId="33" borderId="57" xfId="0" applyFont="1" applyFill="1" applyBorder="1" applyAlignment="1">
      <alignment/>
    </xf>
    <xf numFmtId="0" fontId="106" fillId="33" borderId="26" xfId="0" applyFont="1" applyFill="1" applyBorder="1" applyAlignment="1">
      <alignment horizontal="center"/>
    </xf>
    <xf numFmtId="3" fontId="31" fillId="33" borderId="26" xfId="42" applyNumberFormat="1" applyFont="1" applyFill="1" applyBorder="1" applyAlignment="1">
      <alignment horizontal="right"/>
    </xf>
    <xf numFmtId="0" fontId="107" fillId="33" borderId="0" xfId="0" applyFont="1" applyFill="1" applyAlignment="1">
      <alignment horizontal="center" vertical="center"/>
    </xf>
    <xf numFmtId="0" fontId="110" fillId="33" borderId="19" xfId="0" applyFont="1" applyFill="1" applyBorder="1" applyAlignment="1">
      <alignment horizontal="left" vertical="center" wrapText="1"/>
    </xf>
    <xf numFmtId="0" fontId="106" fillId="33" borderId="19" xfId="69" applyFont="1" applyFill="1" applyBorder="1">
      <alignment/>
      <protection/>
    </xf>
    <xf numFmtId="0" fontId="128" fillId="33" borderId="19" xfId="0" applyFont="1" applyFill="1" applyBorder="1" applyAlignment="1">
      <alignment horizontal="center"/>
    </xf>
    <xf numFmtId="0" fontId="129" fillId="33" borderId="19" xfId="68" applyFont="1" applyFill="1" applyBorder="1" applyAlignment="1">
      <alignment/>
      <protection/>
    </xf>
    <xf numFmtId="0" fontId="129" fillId="33" borderId="19" xfId="68" applyFont="1" applyFill="1" applyBorder="1">
      <alignment/>
      <protection/>
    </xf>
    <xf numFmtId="0" fontId="129" fillId="33" borderId="19" xfId="68" applyFont="1" applyFill="1" applyBorder="1" applyAlignment="1">
      <alignment horizontal="center"/>
      <protection/>
    </xf>
    <xf numFmtId="0" fontId="122" fillId="33" borderId="19" xfId="68" applyFont="1" applyFill="1" applyBorder="1" applyAlignment="1">
      <alignment/>
      <protection/>
    </xf>
    <xf numFmtId="0" fontId="121" fillId="33" borderId="19" xfId="68" applyFont="1" applyFill="1" applyBorder="1">
      <alignment/>
      <protection/>
    </xf>
    <xf numFmtId="0" fontId="121" fillId="33" borderId="19" xfId="68" applyFont="1" applyFill="1" applyBorder="1" applyAlignment="1">
      <alignment horizontal="center"/>
      <protection/>
    </xf>
    <xf numFmtId="0" fontId="128" fillId="33" borderId="19" xfId="0" applyFont="1" applyFill="1" applyBorder="1" applyAlignment="1">
      <alignment horizontal="center" vertical="center"/>
    </xf>
    <xf numFmtId="0" fontId="129" fillId="33" borderId="19" xfId="68" applyFont="1" applyFill="1" applyBorder="1" applyAlignment="1">
      <alignment wrapText="1"/>
      <protection/>
    </xf>
    <xf numFmtId="0" fontId="121" fillId="33" borderId="19" xfId="68" applyFont="1" applyFill="1" applyBorder="1" applyAlignment="1">
      <alignment wrapText="1"/>
      <protection/>
    </xf>
    <xf numFmtId="0" fontId="110" fillId="33" borderId="19" xfId="69" applyFont="1" applyFill="1" applyBorder="1" applyAlignment="1">
      <alignment/>
      <protection/>
    </xf>
    <xf numFmtId="0" fontId="110" fillId="33" borderId="19" xfId="69" applyFont="1" applyFill="1" applyBorder="1" applyAlignment="1">
      <alignment horizontal="center"/>
      <protection/>
    </xf>
    <xf numFmtId="0" fontId="106" fillId="33" borderId="19" xfId="69" applyFont="1" applyFill="1" applyBorder="1" applyAlignment="1">
      <alignment horizontal="center"/>
      <protection/>
    </xf>
    <xf numFmtId="0" fontId="110" fillId="33" borderId="19" xfId="69" applyFont="1" applyFill="1" applyBorder="1" applyAlignment="1">
      <alignment wrapText="1"/>
      <protection/>
    </xf>
    <xf numFmtId="0" fontId="110" fillId="33" borderId="19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112" fillId="33" borderId="19" xfId="0" applyFont="1" applyFill="1" applyBorder="1" applyAlignment="1">
      <alignment horizontal="center" vertical="center"/>
    </xf>
    <xf numFmtId="0" fontId="110" fillId="33" borderId="19" xfId="67" applyFont="1" applyFill="1" applyBorder="1" applyAlignment="1">
      <alignment horizontal="center" vertical="center"/>
      <protection/>
    </xf>
    <xf numFmtId="0" fontId="110" fillId="33" borderId="19" xfId="67" applyFont="1" applyFill="1" applyBorder="1">
      <alignment/>
      <protection/>
    </xf>
    <xf numFmtId="3" fontId="31" fillId="33" borderId="19" xfId="67" applyNumberFormat="1" applyFont="1" applyFill="1" applyBorder="1" applyAlignment="1">
      <alignment horizontal="right"/>
      <protection/>
    </xf>
    <xf numFmtId="0" fontId="123" fillId="33" borderId="19" xfId="67" applyFont="1" applyFill="1" applyBorder="1" applyAlignment="1">
      <alignment horizontal="center" vertical="center"/>
      <protection/>
    </xf>
    <xf numFmtId="0" fontId="111" fillId="33" borderId="25" xfId="67" applyFont="1" applyFill="1" applyBorder="1">
      <alignment/>
      <protection/>
    </xf>
    <xf numFmtId="0" fontId="106" fillId="33" borderId="25" xfId="67" applyFont="1" applyFill="1" applyBorder="1">
      <alignment/>
      <protection/>
    </xf>
    <xf numFmtId="0" fontId="110" fillId="33" borderId="25" xfId="67" applyFont="1" applyFill="1" applyBorder="1">
      <alignment/>
      <protection/>
    </xf>
    <xf numFmtId="0" fontId="108" fillId="33" borderId="25" xfId="67" applyFont="1" applyFill="1" applyBorder="1">
      <alignment/>
      <protection/>
    </xf>
    <xf numFmtId="49" fontId="110" fillId="33" borderId="19" xfId="69" applyNumberFormat="1" applyFont="1" applyFill="1" applyBorder="1" applyAlignment="1">
      <alignment horizontal="center"/>
      <protection/>
    </xf>
    <xf numFmtId="0" fontId="110" fillId="33" borderId="19" xfId="69" applyFont="1" applyFill="1" applyBorder="1">
      <alignment/>
      <protection/>
    </xf>
    <xf numFmtId="0" fontId="111" fillId="33" borderId="19" xfId="69" applyFont="1" applyFill="1" applyBorder="1" applyAlignment="1">
      <alignment horizontal="center"/>
      <protection/>
    </xf>
    <xf numFmtId="0" fontId="111" fillId="33" borderId="19" xfId="69" applyFont="1" applyFill="1" applyBorder="1">
      <alignment/>
      <protection/>
    </xf>
    <xf numFmtId="3" fontId="107" fillId="33" borderId="0" xfId="42" applyNumberFormat="1" applyFont="1" applyFill="1" applyAlignment="1">
      <alignment/>
    </xf>
    <xf numFmtId="3" fontId="107" fillId="33" borderId="0" xfId="0" applyNumberFormat="1" applyFont="1" applyFill="1" applyAlignment="1">
      <alignment/>
    </xf>
    <xf numFmtId="3" fontId="120" fillId="33" borderId="0" xfId="42" applyNumberFormat="1" applyFont="1" applyFill="1" applyAlignment="1">
      <alignment/>
    </xf>
    <xf numFmtId="3" fontId="120" fillId="33" borderId="0" xfId="0" applyNumberFormat="1" applyFont="1" applyFill="1" applyAlignment="1">
      <alignment/>
    </xf>
    <xf numFmtId="0" fontId="108" fillId="0" borderId="32" xfId="0" applyFont="1" applyFill="1" applyBorder="1" applyAlignment="1">
      <alignment horizontal="center" vertical="center"/>
    </xf>
    <xf numFmtId="0" fontId="122" fillId="0" borderId="19" xfId="0" applyFont="1" applyFill="1" applyBorder="1" applyAlignment="1">
      <alignment wrapText="1"/>
    </xf>
    <xf numFmtId="0" fontId="106" fillId="0" borderId="19" xfId="0" applyFont="1" applyFill="1" applyBorder="1" applyAlignment="1">
      <alignment horizontal="center"/>
    </xf>
    <xf numFmtId="3" fontId="31" fillId="0" borderId="19" xfId="0" applyNumberFormat="1" applyFont="1" applyFill="1" applyBorder="1" applyAlignment="1">
      <alignment vertical="center" wrapText="1"/>
    </xf>
    <xf numFmtId="0" fontId="110" fillId="0" borderId="32" xfId="0" applyFont="1" applyFill="1" applyBorder="1" applyAlignment="1">
      <alignment horizontal="center" vertical="center"/>
    </xf>
    <xf numFmtId="0" fontId="106" fillId="0" borderId="19" xfId="0" applyFont="1" applyFill="1" applyBorder="1" applyAlignment="1">
      <alignment wrapText="1"/>
    </xf>
    <xf numFmtId="0" fontId="111" fillId="0" borderId="19" xfId="0" applyFont="1" applyFill="1" applyBorder="1" applyAlignment="1">
      <alignment wrapText="1"/>
    </xf>
    <xf numFmtId="3" fontId="0" fillId="33" borderId="0" xfId="0" applyNumberFormat="1" applyFont="1" applyFill="1" applyAlignment="1">
      <alignment/>
    </xf>
    <xf numFmtId="3" fontId="0" fillId="33" borderId="27" xfId="0" applyNumberFormat="1" applyFont="1" applyFill="1" applyBorder="1" applyAlignment="1">
      <alignment horizontal="center"/>
    </xf>
    <xf numFmtId="0" fontId="26" fillId="33" borderId="19" xfId="68" applyFont="1" applyFill="1" applyBorder="1" applyAlignment="1">
      <alignment horizontal="center"/>
      <protection/>
    </xf>
    <xf numFmtId="3" fontId="31" fillId="33" borderId="19" xfId="68" applyNumberFormat="1" applyFont="1" applyFill="1" applyBorder="1" applyAlignment="1">
      <alignment horizontal="right"/>
      <protection/>
    </xf>
    <xf numFmtId="0" fontId="26" fillId="33" borderId="19" xfId="68" applyFont="1" applyFill="1" applyBorder="1" applyAlignment="1">
      <alignment horizontal="right"/>
      <protection/>
    </xf>
    <xf numFmtId="0" fontId="26" fillId="33" borderId="19" xfId="69" applyFont="1" applyFill="1" applyBorder="1" applyAlignment="1">
      <alignment/>
      <protection/>
    </xf>
    <xf numFmtId="3" fontId="31" fillId="33" borderId="19" xfId="69" applyNumberFormat="1" applyFont="1" applyFill="1" applyBorder="1" applyAlignment="1">
      <alignment horizontal="right"/>
      <protection/>
    </xf>
    <xf numFmtId="3" fontId="26" fillId="0" borderId="58" xfId="0" applyNumberFormat="1" applyFont="1" applyFill="1" applyBorder="1" applyAlignment="1">
      <alignment horizontal="center" vertical="center" wrapText="1"/>
    </xf>
    <xf numFmtId="3" fontId="26" fillId="0" borderId="59" xfId="0" applyNumberFormat="1" applyFont="1" applyFill="1" applyBorder="1" applyAlignment="1">
      <alignment horizontal="center" vertical="center" wrapText="1"/>
    </xf>
    <xf numFmtId="3" fontId="26" fillId="0" borderId="45" xfId="0" applyNumberFormat="1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63" xfId="0" applyFont="1" applyBorder="1" applyAlignment="1">
      <alignment horizontal="left"/>
    </xf>
    <xf numFmtId="3" fontId="3" fillId="0" borderId="64" xfId="0" applyNumberFormat="1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/>
    </xf>
    <xf numFmtId="0" fontId="110" fillId="33" borderId="52" xfId="0" applyFont="1" applyFill="1" applyBorder="1" applyAlignment="1">
      <alignment horizontal="left" vertical="center" wrapText="1"/>
    </xf>
    <xf numFmtId="0" fontId="110" fillId="33" borderId="48" xfId="0" applyFont="1" applyFill="1" applyBorder="1" applyAlignment="1">
      <alignment horizontal="left" vertical="center" wrapText="1"/>
    </xf>
    <xf numFmtId="0" fontId="110" fillId="33" borderId="49" xfId="0" applyFont="1" applyFill="1" applyBorder="1" applyAlignment="1">
      <alignment horizontal="left" vertical="center" wrapText="1"/>
    </xf>
    <xf numFmtId="0" fontId="130" fillId="33" borderId="0" xfId="0" applyFont="1" applyFill="1" applyAlignment="1">
      <alignment horizontal="center" vertical="center" wrapText="1"/>
    </xf>
    <xf numFmtId="0" fontId="126" fillId="33" borderId="0" xfId="0" applyFont="1" applyFill="1" applyAlignment="1">
      <alignment horizontal="center" wrapText="1"/>
    </xf>
    <xf numFmtId="0" fontId="126" fillId="33" borderId="0" xfId="0" applyFont="1" applyFill="1" applyBorder="1" applyAlignment="1">
      <alignment horizontal="right"/>
    </xf>
    <xf numFmtId="0" fontId="110" fillId="33" borderId="52" xfId="0" applyFont="1" applyFill="1" applyBorder="1" applyAlignment="1">
      <alignment horizontal="left" vertical="center"/>
    </xf>
    <xf numFmtId="0" fontId="110" fillId="33" borderId="48" xfId="0" applyFont="1" applyFill="1" applyBorder="1" applyAlignment="1">
      <alignment horizontal="left" vertical="center"/>
    </xf>
    <xf numFmtId="0" fontId="110" fillId="33" borderId="49" xfId="0" applyFont="1" applyFill="1" applyBorder="1" applyAlignment="1">
      <alignment horizontal="left" vertical="center"/>
    </xf>
    <xf numFmtId="0" fontId="108" fillId="33" borderId="43" xfId="0" applyFont="1" applyFill="1" applyBorder="1" applyAlignment="1">
      <alignment horizontal="left" wrapText="1"/>
    </xf>
    <xf numFmtId="0" fontId="108" fillId="33" borderId="48" xfId="0" applyFont="1" applyFill="1" applyBorder="1" applyAlignment="1">
      <alignment horizontal="left" wrapText="1"/>
    </xf>
    <xf numFmtId="0" fontId="108" fillId="33" borderId="49" xfId="0" applyFont="1" applyFill="1" applyBorder="1" applyAlignment="1">
      <alignment horizontal="left" wrapText="1"/>
    </xf>
    <xf numFmtId="0" fontId="110" fillId="33" borderId="19" xfId="0" applyFont="1" applyFill="1" applyBorder="1" applyAlignment="1">
      <alignment horizontal="left" vertical="center" wrapText="1"/>
    </xf>
    <xf numFmtId="0" fontId="111" fillId="33" borderId="43" xfId="0" applyFont="1" applyFill="1" applyBorder="1" applyAlignment="1">
      <alignment horizontal="left" wrapText="1"/>
    </xf>
    <xf numFmtId="0" fontId="111" fillId="33" borderId="48" xfId="0" applyFont="1" applyFill="1" applyBorder="1" applyAlignment="1">
      <alignment horizontal="left" wrapText="1"/>
    </xf>
    <xf numFmtId="0" fontId="111" fillId="33" borderId="49" xfId="0" applyFont="1" applyFill="1" applyBorder="1" applyAlignment="1">
      <alignment horizontal="left" wrapText="1"/>
    </xf>
    <xf numFmtId="0" fontId="110" fillId="33" borderId="52" xfId="0" applyFont="1" applyFill="1" applyBorder="1" applyAlignment="1">
      <alignment horizontal="left"/>
    </xf>
    <xf numFmtId="0" fontId="110" fillId="33" borderId="48" xfId="0" applyFont="1" applyFill="1" applyBorder="1" applyAlignment="1">
      <alignment horizontal="left"/>
    </xf>
    <xf numFmtId="0" fontId="110" fillId="33" borderId="49" xfId="0" applyFont="1" applyFill="1" applyBorder="1" applyAlignment="1">
      <alignment horizontal="left"/>
    </xf>
    <xf numFmtId="0" fontId="110" fillId="33" borderId="32" xfId="0" applyFont="1" applyFill="1" applyBorder="1" applyAlignment="1">
      <alignment horizontal="left" vertical="center" wrapText="1"/>
    </xf>
    <xf numFmtId="0" fontId="111" fillId="33" borderId="52" xfId="0" applyFont="1" applyFill="1" applyBorder="1" applyAlignment="1">
      <alignment horizontal="left" wrapText="1"/>
    </xf>
    <xf numFmtId="49" fontId="106" fillId="33" borderId="52" xfId="0" applyNumberFormat="1" applyFont="1" applyFill="1" applyBorder="1" applyAlignment="1">
      <alignment horizontal="left" wrapText="1"/>
    </xf>
    <xf numFmtId="49" fontId="111" fillId="33" borderId="48" xfId="0" applyNumberFormat="1" applyFont="1" applyFill="1" applyBorder="1" applyAlignment="1">
      <alignment horizontal="left" wrapText="1"/>
    </xf>
    <xf numFmtId="49" fontId="111" fillId="33" borderId="49" xfId="0" applyNumberFormat="1" applyFont="1" applyFill="1" applyBorder="1" applyAlignment="1">
      <alignment horizontal="left" wrapText="1"/>
    </xf>
    <xf numFmtId="0" fontId="130" fillId="0" borderId="0" xfId="0" applyFont="1" applyFill="1" applyAlignment="1">
      <alignment horizontal="center"/>
    </xf>
    <xf numFmtId="0" fontId="131" fillId="0" borderId="0" xfId="0" applyFont="1" applyFill="1" applyAlignment="1">
      <alignment horizontal="center"/>
    </xf>
    <xf numFmtId="3" fontId="107" fillId="0" borderId="0" xfId="0" applyNumberFormat="1" applyFont="1" applyFill="1" applyAlignment="1">
      <alignment/>
    </xf>
    <xf numFmtId="0" fontId="107" fillId="0" borderId="0" xfId="0" applyFont="1" applyFill="1" applyAlignment="1">
      <alignment/>
    </xf>
    <xf numFmtId="178" fontId="107" fillId="0" borderId="0" xfId="0" applyNumberFormat="1" applyFont="1" applyFill="1" applyAlignment="1">
      <alignment/>
    </xf>
    <xf numFmtId="0" fontId="132" fillId="0" borderId="0" xfId="0" applyFont="1" applyFill="1" applyAlignment="1">
      <alignment horizontal="center"/>
    </xf>
    <xf numFmtId="0" fontId="132" fillId="0" borderId="0" xfId="0" applyFont="1" applyFill="1" applyAlignment="1">
      <alignment horizontal="center"/>
    </xf>
    <xf numFmtId="0" fontId="132" fillId="33" borderId="0" xfId="0" applyFont="1" applyFill="1" applyAlignment="1">
      <alignment horizontal="center"/>
    </xf>
    <xf numFmtId="0" fontId="109" fillId="0" borderId="0" xfId="0" applyFont="1" applyFill="1" applyAlignment="1">
      <alignment horizontal="right"/>
    </xf>
    <xf numFmtId="0" fontId="109" fillId="0" borderId="0" xfId="0" applyFont="1" applyFill="1" applyAlignment="1">
      <alignment wrapText="1"/>
    </xf>
    <xf numFmtId="0" fontId="109" fillId="0" borderId="0" xfId="0" applyFont="1" applyFill="1" applyAlignment="1">
      <alignment horizontal="center"/>
    </xf>
    <xf numFmtId="3" fontId="109" fillId="33" borderId="0" xfId="0" applyNumberFormat="1" applyFont="1" applyFill="1" applyAlignment="1">
      <alignment horizontal="center"/>
    </xf>
    <xf numFmtId="3" fontId="108" fillId="33" borderId="66" xfId="0" applyNumberFormat="1" applyFont="1" applyFill="1" applyBorder="1" applyAlignment="1">
      <alignment horizontal="right"/>
    </xf>
    <xf numFmtId="3" fontId="106" fillId="33" borderId="66" xfId="0" applyNumberFormat="1" applyFont="1" applyFill="1" applyBorder="1" applyAlignment="1">
      <alignment horizontal="right"/>
    </xf>
    <xf numFmtId="0" fontId="133" fillId="0" borderId="46" xfId="0" applyFont="1" applyFill="1" applyBorder="1" applyAlignment="1">
      <alignment horizontal="center" vertical="center" wrapText="1"/>
    </xf>
    <xf numFmtId="0" fontId="133" fillId="0" borderId="47" xfId="0" applyFont="1" applyFill="1" applyBorder="1" applyAlignment="1">
      <alignment horizontal="center" vertical="center" wrapText="1"/>
    </xf>
    <xf numFmtId="0" fontId="133" fillId="33" borderId="45" xfId="0" applyFont="1" applyFill="1" applyBorder="1" applyAlignment="1">
      <alignment horizontal="center" vertical="center"/>
    </xf>
    <xf numFmtId="0" fontId="134" fillId="33" borderId="45" xfId="0" applyFont="1" applyFill="1" applyBorder="1" applyAlignment="1">
      <alignment horizontal="center" vertical="center"/>
    </xf>
    <xf numFmtId="0" fontId="134" fillId="33" borderId="27" xfId="0" applyFont="1" applyFill="1" applyBorder="1" applyAlignment="1">
      <alignment horizontal="center" vertical="center"/>
    </xf>
    <xf numFmtId="0" fontId="134" fillId="33" borderId="67" xfId="0" applyFont="1" applyFill="1" applyBorder="1" applyAlignment="1">
      <alignment horizontal="center" vertical="center"/>
    </xf>
    <xf numFmtId="3" fontId="109" fillId="0" borderId="0" xfId="0" applyNumberFormat="1" applyFont="1" applyFill="1" applyBorder="1" applyAlignment="1">
      <alignment horizontal="center" vertical="top" wrapText="1"/>
    </xf>
    <xf numFmtId="0" fontId="135" fillId="0" borderId="0" xfId="0" applyFont="1" applyFill="1" applyAlignment="1">
      <alignment vertical="center"/>
    </xf>
    <xf numFmtId="0" fontId="134" fillId="0" borderId="68" xfId="0" applyFont="1" applyFill="1" applyBorder="1" applyAlignment="1">
      <alignment horizontal="center"/>
    </xf>
    <xf numFmtId="0" fontId="134" fillId="0" borderId="13" xfId="0" applyFont="1" applyFill="1" applyBorder="1" applyAlignment="1">
      <alignment/>
    </xf>
    <xf numFmtId="0" fontId="134" fillId="0" borderId="13" xfId="0" applyFont="1" applyFill="1" applyBorder="1" applyAlignment="1">
      <alignment horizontal="center"/>
    </xf>
    <xf numFmtId="3" fontId="133" fillId="33" borderId="18" xfId="0" applyNumberFormat="1" applyFont="1" applyFill="1" applyBorder="1" applyAlignment="1">
      <alignment horizontal="center" vertical="center" wrapText="1"/>
    </xf>
    <xf numFmtId="3" fontId="133" fillId="33" borderId="69" xfId="0" applyNumberFormat="1" applyFont="1" applyFill="1" applyBorder="1" applyAlignment="1">
      <alignment horizontal="center" vertical="center" wrapText="1"/>
    </xf>
    <xf numFmtId="0" fontId="134" fillId="0" borderId="70" xfId="0" applyFont="1" applyFill="1" applyBorder="1" applyAlignment="1">
      <alignment horizontal="center"/>
    </xf>
    <xf numFmtId="0" fontId="134" fillId="0" borderId="28" xfId="0" applyFont="1" applyFill="1" applyBorder="1" applyAlignment="1">
      <alignment/>
    </xf>
    <xf numFmtId="0" fontId="134" fillId="0" borderId="28" xfId="0" applyFont="1" applyFill="1" applyBorder="1" applyAlignment="1">
      <alignment horizontal="center"/>
    </xf>
    <xf numFmtId="3" fontId="133" fillId="33" borderId="71" xfId="0" applyNumberFormat="1" applyFont="1" applyFill="1" applyBorder="1" applyAlignment="1">
      <alignment horizontal="center" vertical="center" wrapText="1"/>
    </xf>
    <xf numFmtId="3" fontId="133" fillId="33" borderId="72" xfId="0" applyNumberFormat="1" applyFont="1" applyFill="1" applyBorder="1" applyAlignment="1">
      <alignment horizontal="center" vertical="center" wrapText="1"/>
    </xf>
    <xf numFmtId="0" fontId="133" fillId="0" borderId="31" xfId="0" applyFont="1" applyFill="1" applyBorder="1" applyAlignment="1">
      <alignment horizontal="center" vertical="top" wrapText="1"/>
    </xf>
    <xf numFmtId="0" fontId="133" fillId="0" borderId="25" xfId="0" applyFont="1" applyFill="1" applyBorder="1" applyAlignment="1">
      <alignment vertical="center" wrapText="1"/>
    </xf>
    <xf numFmtId="0" fontId="134" fillId="0" borderId="25" xfId="0" applyFont="1" applyFill="1" applyBorder="1" applyAlignment="1">
      <alignment horizontal="center" vertical="center" wrapText="1"/>
    </xf>
    <xf numFmtId="3" fontId="134" fillId="33" borderId="25" xfId="0" applyNumberFormat="1" applyFont="1" applyFill="1" applyBorder="1" applyAlignment="1">
      <alignment vertical="center" wrapText="1"/>
    </xf>
    <xf numFmtId="3" fontId="134" fillId="33" borderId="42" xfId="0" applyNumberFormat="1" applyFont="1" applyFill="1" applyBorder="1" applyAlignment="1">
      <alignment vertical="center" wrapText="1"/>
    </xf>
    <xf numFmtId="3" fontId="134" fillId="33" borderId="38" xfId="0" applyNumberFormat="1" applyFont="1" applyFill="1" applyBorder="1" applyAlignment="1">
      <alignment vertical="center" wrapText="1"/>
    </xf>
    <xf numFmtId="3" fontId="109" fillId="0" borderId="0" xfId="0" applyNumberFormat="1" applyFont="1" applyFill="1" applyAlignment="1">
      <alignment vertical="center"/>
    </xf>
    <xf numFmtId="0" fontId="136" fillId="0" borderId="13" xfId="0" applyFont="1" applyFill="1" applyBorder="1" applyAlignment="1">
      <alignment vertical="center"/>
    </xf>
    <xf numFmtId="3" fontId="130" fillId="0" borderId="13" xfId="0" applyNumberFormat="1" applyFont="1" applyFill="1" applyBorder="1" applyAlignment="1">
      <alignment vertical="center" wrapText="1"/>
    </xf>
    <xf numFmtId="0" fontId="134" fillId="0" borderId="32" xfId="0" applyFont="1" applyFill="1" applyBorder="1" applyAlignment="1">
      <alignment horizontal="center" vertical="top" wrapText="1"/>
    </xf>
    <xf numFmtId="0" fontId="134" fillId="0" borderId="19" xfId="0" applyFont="1" applyFill="1" applyBorder="1" applyAlignment="1">
      <alignment vertical="center" wrapText="1"/>
    </xf>
    <xf numFmtId="0" fontId="134" fillId="0" borderId="19" xfId="0" applyFont="1" applyFill="1" applyBorder="1" applyAlignment="1">
      <alignment horizontal="center" vertical="center" wrapText="1"/>
    </xf>
    <xf numFmtId="3" fontId="134" fillId="33" borderId="19" xfId="0" applyNumberFormat="1" applyFont="1" applyFill="1" applyBorder="1" applyAlignment="1">
      <alignment vertical="center" wrapText="1"/>
    </xf>
    <xf numFmtId="0" fontId="101" fillId="0" borderId="13" xfId="0" applyFont="1" applyFill="1" applyBorder="1" applyAlignment="1">
      <alignment vertical="center"/>
    </xf>
    <xf numFmtId="49" fontId="137" fillId="0" borderId="19" xfId="0" applyNumberFormat="1" applyFont="1" applyFill="1" applyBorder="1" applyAlignment="1">
      <alignment vertical="center" wrapText="1"/>
    </xf>
    <xf numFmtId="3" fontId="134" fillId="33" borderId="43" xfId="0" applyNumberFormat="1" applyFont="1" applyFill="1" applyBorder="1" applyAlignment="1">
      <alignment vertical="center" wrapText="1"/>
    </xf>
    <xf numFmtId="178" fontId="117" fillId="0" borderId="0" xfId="0" applyNumberFormat="1" applyFont="1" applyFill="1" applyAlignment="1">
      <alignment vertical="center"/>
    </xf>
    <xf numFmtId="0" fontId="109" fillId="0" borderId="0" xfId="0" applyFont="1" applyFill="1" applyAlignment="1">
      <alignment vertical="center"/>
    </xf>
    <xf numFmtId="3" fontId="117" fillId="0" borderId="0" xfId="0" applyNumberFormat="1" applyFont="1" applyFill="1" applyAlignment="1">
      <alignment vertical="center"/>
    </xf>
    <xf numFmtId="3" fontId="134" fillId="33" borderId="19" xfId="0" applyNumberFormat="1" applyFont="1" applyFill="1" applyBorder="1" applyAlignment="1">
      <alignment vertical="center"/>
    </xf>
    <xf numFmtId="0" fontId="133" fillId="0" borderId="32" xfId="0" applyFont="1" applyFill="1" applyBorder="1" applyAlignment="1">
      <alignment horizontal="center" vertical="top" wrapText="1"/>
    </xf>
    <xf numFmtId="0" fontId="133" fillId="0" borderId="19" xfId="0" applyFont="1" applyFill="1" applyBorder="1" applyAlignment="1">
      <alignment vertical="center" wrapText="1"/>
    </xf>
    <xf numFmtId="0" fontId="138" fillId="0" borderId="19" xfId="0" applyFont="1" applyFill="1" applyBorder="1" applyAlignment="1">
      <alignment horizontal="center" vertical="center" wrapText="1"/>
    </xf>
    <xf numFmtId="0" fontId="134" fillId="0" borderId="32" xfId="0" applyFont="1" applyFill="1" applyBorder="1" applyAlignment="1" quotePrefix="1">
      <alignment horizontal="center" vertical="top" wrapText="1"/>
    </xf>
    <xf numFmtId="0" fontId="133" fillId="0" borderId="32" xfId="0" applyFont="1" applyFill="1" applyBorder="1" applyAlignment="1">
      <alignment horizontal="center"/>
    </xf>
    <xf numFmtId="0" fontId="139" fillId="0" borderId="19" xfId="0" applyFont="1" applyFill="1" applyBorder="1" applyAlignment="1">
      <alignment/>
    </xf>
    <xf numFmtId="0" fontId="140" fillId="0" borderId="19" xfId="0" applyFont="1" applyFill="1" applyBorder="1" applyAlignment="1">
      <alignment horizontal="center"/>
    </xf>
    <xf numFmtId="3" fontId="134" fillId="33" borderId="19" xfId="0" applyNumberFormat="1" applyFont="1" applyFill="1" applyBorder="1" applyAlignment="1">
      <alignment horizontal="right" vertical="center" wrapText="1"/>
    </xf>
    <xf numFmtId="0" fontId="134" fillId="0" borderId="32" xfId="0" applyFont="1" applyFill="1" applyBorder="1" applyAlignment="1">
      <alignment horizontal="center"/>
    </xf>
    <xf numFmtId="0" fontId="134" fillId="0" borderId="19" xfId="0" applyFont="1" applyFill="1" applyBorder="1" applyAlignment="1">
      <alignment/>
    </xf>
    <xf numFmtId="0" fontId="134" fillId="0" borderId="19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3" fontId="109" fillId="0" borderId="0" xfId="0" applyNumberFormat="1" applyFont="1" applyFill="1" applyBorder="1" applyAlignment="1">
      <alignment vertical="center" wrapText="1"/>
    </xf>
    <xf numFmtId="178" fontId="109" fillId="0" borderId="0" xfId="0" applyNumberFormat="1" applyFont="1" applyFill="1" applyAlignment="1">
      <alignment vertical="center"/>
    </xf>
    <xf numFmtId="0" fontId="141" fillId="0" borderId="19" xfId="0" applyFont="1" applyFill="1" applyBorder="1" applyAlignment="1">
      <alignment wrapText="1"/>
    </xf>
    <xf numFmtId="0" fontId="137" fillId="0" borderId="19" xfId="0" applyFont="1" applyFill="1" applyBorder="1" applyAlignment="1">
      <alignment wrapText="1"/>
    </xf>
    <xf numFmtId="0" fontId="109" fillId="0" borderId="0" xfId="0" applyFont="1" applyAlignment="1">
      <alignment vertical="center"/>
    </xf>
    <xf numFmtId="178" fontId="109" fillId="0" borderId="0" xfId="0" applyNumberFormat="1" applyFont="1" applyAlignment="1">
      <alignment vertical="center"/>
    </xf>
    <xf numFmtId="0" fontId="142" fillId="0" borderId="19" xfId="0" applyFont="1" applyFill="1" applyBorder="1" applyAlignment="1">
      <alignment/>
    </xf>
    <xf numFmtId="3" fontId="109" fillId="0" borderId="0" xfId="0" applyNumberFormat="1" applyFont="1" applyBorder="1" applyAlignment="1">
      <alignment vertical="center" wrapText="1"/>
    </xf>
    <xf numFmtId="197" fontId="109" fillId="0" borderId="0" xfId="77" applyNumberFormat="1" applyFont="1" applyAlignment="1">
      <alignment vertical="center"/>
    </xf>
    <xf numFmtId="196" fontId="109" fillId="0" borderId="0" xfId="42" applyNumberFormat="1" applyFont="1" applyAlignment="1">
      <alignment vertical="center"/>
    </xf>
    <xf numFmtId="0" fontId="134" fillId="0" borderId="19" xfId="0" applyFont="1" applyFill="1" applyBorder="1" applyAlignment="1">
      <alignment wrapText="1"/>
    </xf>
    <xf numFmtId="0" fontId="133" fillId="0" borderId="19" xfId="0" applyFont="1" applyFill="1" applyBorder="1" applyAlignment="1">
      <alignment/>
    </xf>
    <xf numFmtId="0" fontId="141" fillId="0" borderId="19" xfId="0" applyFont="1" applyFill="1" applyBorder="1" applyAlignment="1">
      <alignment/>
    </xf>
    <xf numFmtId="0" fontId="140" fillId="0" borderId="32" xfId="0" applyFont="1" applyFill="1" applyBorder="1" applyAlignment="1">
      <alignment horizontal="right"/>
    </xf>
    <xf numFmtId="0" fontId="140" fillId="0" borderId="32" xfId="0" applyFont="1" applyFill="1" applyBorder="1" applyAlignment="1">
      <alignment horizontal="center" vertical="center"/>
    </xf>
    <xf numFmtId="0" fontId="134" fillId="0" borderId="19" xfId="0" applyFont="1" applyFill="1" applyBorder="1" applyAlignment="1">
      <alignment horizontal="center" vertical="center"/>
    </xf>
    <xf numFmtId="0" fontId="107" fillId="0" borderId="32" xfId="0" applyFont="1" applyFill="1" applyBorder="1" applyAlignment="1">
      <alignment horizontal="right"/>
    </xf>
    <xf numFmtId="0" fontId="141" fillId="0" borderId="19" xfId="0" applyFont="1" applyFill="1" applyBorder="1" applyAlignment="1">
      <alignment horizontal="left" wrapText="1"/>
    </xf>
    <xf numFmtId="0" fontId="133" fillId="0" borderId="19" xfId="0" applyFont="1" applyFill="1" applyBorder="1" applyAlignment="1">
      <alignment horizontal="left" wrapText="1"/>
    </xf>
    <xf numFmtId="0" fontId="133" fillId="0" borderId="38" xfId="0" applyFont="1" applyFill="1" applyBorder="1" applyAlignment="1">
      <alignment horizontal="left" wrapText="1"/>
    </xf>
    <xf numFmtId="179" fontId="134" fillId="0" borderId="19" xfId="0" applyNumberFormat="1" applyFont="1" applyFill="1" applyBorder="1" applyAlignment="1">
      <alignment horizontal="center"/>
    </xf>
    <xf numFmtId="0" fontId="134" fillId="0" borderId="33" xfId="0" applyFont="1" applyFill="1" applyBorder="1" applyAlignment="1">
      <alignment horizontal="center" vertical="top" wrapText="1"/>
    </xf>
    <xf numFmtId="0" fontId="134" fillId="0" borderId="34" xfId="0" applyFont="1" applyFill="1" applyBorder="1" applyAlignment="1">
      <alignment/>
    </xf>
    <xf numFmtId="0" fontId="134" fillId="0" borderId="34" xfId="0" applyFont="1" applyFill="1" applyBorder="1" applyAlignment="1">
      <alignment horizontal="center" vertical="center" wrapText="1"/>
    </xf>
    <xf numFmtId="3" fontId="134" fillId="33" borderId="34" xfId="0" applyNumberFormat="1" applyFont="1" applyFill="1" applyBorder="1" applyAlignment="1">
      <alignment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3">
      <selection activeCell="J26" sqref="J26"/>
    </sheetView>
  </sheetViews>
  <sheetFormatPr defaultColWidth="8.796875" defaultRowHeight="15"/>
  <cols>
    <col min="1" max="1" width="4.59765625" style="0" customWidth="1"/>
    <col min="2" max="2" width="16.8984375" style="0" customWidth="1"/>
    <col min="3" max="3" width="6.59765625" style="0" customWidth="1"/>
    <col min="4" max="4" width="9.59765625" style="0" customWidth="1"/>
    <col min="5" max="6" width="10.09765625" style="0" customWidth="1"/>
    <col min="7" max="7" width="9.59765625" style="0" customWidth="1"/>
    <col min="8" max="9" width="10.69921875" style="0" hidden="1" customWidth="1"/>
    <col min="10" max="10" width="9.19921875" style="0" customWidth="1"/>
    <col min="11" max="11" width="9.3984375" style="0" customWidth="1"/>
  </cols>
  <sheetData>
    <row r="1" spans="1:11" ht="19.5" customHeight="1">
      <c r="A1" s="386" t="s">
        <v>844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37.5" customHeight="1">
      <c r="A2" s="387" t="s">
        <v>2297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ht="19.5" thickBo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21" customHeight="1">
      <c r="A4" s="380" t="s">
        <v>404</v>
      </c>
      <c r="B4" s="382" t="s">
        <v>841</v>
      </c>
      <c r="C4" s="384" t="s">
        <v>715</v>
      </c>
      <c r="D4" s="377" t="s">
        <v>1719</v>
      </c>
      <c r="E4" s="378"/>
      <c r="F4" s="161" t="s">
        <v>1896</v>
      </c>
      <c r="G4" s="377" t="s">
        <v>1679</v>
      </c>
      <c r="H4" s="379"/>
      <c r="I4" s="379"/>
      <c r="J4" s="378"/>
      <c r="K4" s="137" t="s">
        <v>842</v>
      </c>
    </row>
    <row r="5" spans="1:13" ht="116.25" customHeight="1" thickBot="1">
      <c r="A5" s="381"/>
      <c r="B5" s="383"/>
      <c r="C5" s="385"/>
      <c r="D5" s="134" t="s">
        <v>1720</v>
      </c>
      <c r="E5" s="134" t="s">
        <v>1728</v>
      </c>
      <c r="F5" s="134" t="s">
        <v>1897</v>
      </c>
      <c r="G5" s="134" t="s">
        <v>1680</v>
      </c>
      <c r="H5" s="134" t="s">
        <v>1680</v>
      </c>
      <c r="I5" s="134" t="s">
        <v>1680</v>
      </c>
      <c r="J5" s="154" t="s">
        <v>1721</v>
      </c>
      <c r="K5" s="135" t="s">
        <v>843</v>
      </c>
      <c r="M5" s="159"/>
    </row>
    <row r="6" spans="1:11" ht="19.5" customHeight="1">
      <c r="A6" s="138"/>
      <c r="B6" s="139" t="s">
        <v>1352</v>
      </c>
      <c r="C6" s="140" t="s">
        <v>510</v>
      </c>
      <c r="D6" s="147">
        <v>150000</v>
      </c>
      <c r="E6" s="147">
        <v>150000</v>
      </c>
      <c r="F6" s="147">
        <v>148000</v>
      </c>
      <c r="G6" s="147">
        <v>138000</v>
      </c>
      <c r="H6" s="147">
        <v>138000</v>
      </c>
      <c r="I6" s="147">
        <v>138000</v>
      </c>
      <c r="J6" s="155">
        <v>148000</v>
      </c>
      <c r="K6" s="150">
        <v>118182</v>
      </c>
    </row>
    <row r="7" spans="1:11" ht="19.5" customHeight="1">
      <c r="A7" s="138"/>
      <c r="B7" s="139" t="s">
        <v>1293</v>
      </c>
      <c r="C7" s="140" t="s">
        <v>510</v>
      </c>
      <c r="D7" s="145">
        <v>164000</v>
      </c>
      <c r="E7" s="145"/>
      <c r="F7" s="145">
        <v>158000</v>
      </c>
      <c r="G7" s="145">
        <v>155000</v>
      </c>
      <c r="H7" s="145">
        <v>155000</v>
      </c>
      <c r="I7" s="145">
        <v>155000</v>
      </c>
      <c r="J7" s="156">
        <v>158000</v>
      </c>
      <c r="K7" s="151"/>
    </row>
    <row r="8" spans="1:11" ht="19.5" customHeight="1">
      <c r="A8" s="141"/>
      <c r="B8" s="142" t="s">
        <v>77</v>
      </c>
      <c r="C8" s="140" t="s">
        <v>510</v>
      </c>
      <c r="D8" s="146">
        <v>164000</v>
      </c>
      <c r="E8" s="146">
        <v>140000</v>
      </c>
      <c r="F8" s="145">
        <v>158000</v>
      </c>
      <c r="G8" s="146">
        <v>155000</v>
      </c>
      <c r="H8" s="146">
        <v>155000</v>
      </c>
      <c r="I8" s="146">
        <v>155000</v>
      </c>
      <c r="J8" s="156">
        <v>158000</v>
      </c>
      <c r="K8" s="152"/>
    </row>
    <row r="9" spans="1:11" ht="19.5" customHeight="1">
      <c r="A9" s="141"/>
      <c r="B9" s="142" t="s">
        <v>78</v>
      </c>
      <c r="C9" s="140" t="s">
        <v>510</v>
      </c>
      <c r="D9" s="146">
        <v>164000</v>
      </c>
      <c r="E9" s="146">
        <v>150000</v>
      </c>
      <c r="F9" s="145">
        <v>158000</v>
      </c>
      <c r="G9" s="146">
        <v>155000</v>
      </c>
      <c r="H9" s="146">
        <v>155000</v>
      </c>
      <c r="I9" s="146">
        <v>155000</v>
      </c>
      <c r="J9" s="156">
        <v>158000</v>
      </c>
      <c r="K9" s="152">
        <v>154546</v>
      </c>
    </row>
    <row r="10" spans="1:11" ht="19.5" customHeight="1">
      <c r="A10" s="141"/>
      <c r="B10" s="142" t="s">
        <v>79</v>
      </c>
      <c r="C10" s="140" t="s">
        <v>510</v>
      </c>
      <c r="D10" s="146">
        <v>164000</v>
      </c>
      <c r="E10" s="146">
        <v>140000</v>
      </c>
      <c r="F10" s="145">
        <v>158000</v>
      </c>
      <c r="G10" s="146">
        <v>155000</v>
      </c>
      <c r="H10" s="146">
        <v>155000</v>
      </c>
      <c r="I10" s="146">
        <v>155000</v>
      </c>
      <c r="J10" s="156">
        <v>158000</v>
      </c>
      <c r="K10" s="152">
        <f>K9</f>
        <v>154546</v>
      </c>
    </row>
    <row r="11" spans="1:11" ht="19.5" customHeight="1">
      <c r="A11" s="141"/>
      <c r="B11" s="142" t="s">
        <v>80</v>
      </c>
      <c r="C11" s="140" t="s">
        <v>510</v>
      </c>
      <c r="D11" s="146">
        <v>164000</v>
      </c>
      <c r="E11" s="146">
        <v>140000</v>
      </c>
      <c r="F11" s="145">
        <v>158000</v>
      </c>
      <c r="G11" s="146">
        <v>155000</v>
      </c>
      <c r="H11" s="146">
        <v>155000</v>
      </c>
      <c r="I11" s="146">
        <v>155000</v>
      </c>
      <c r="J11" s="156">
        <v>158000</v>
      </c>
      <c r="K11" s="152">
        <f>K9</f>
        <v>154546</v>
      </c>
    </row>
    <row r="12" spans="1:11" ht="19.5" customHeight="1">
      <c r="A12" s="141"/>
      <c r="B12" s="142" t="s">
        <v>213</v>
      </c>
      <c r="C12" s="140" t="s">
        <v>510</v>
      </c>
      <c r="D12" s="146"/>
      <c r="E12" s="146">
        <v>140000</v>
      </c>
      <c r="F12" s="146"/>
      <c r="G12" s="146"/>
      <c r="H12" s="146"/>
      <c r="I12" s="146"/>
      <c r="J12" s="157"/>
      <c r="K12" s="152"/>
    </row>
    <row r="13" spans="1:11" ht="19.5" customHeight="1">
      <c r="A13" s="141"/>
      <c r="B13" s="142" t="s">
        <v>303</v>
      </c>
      <c r="C13" s="140" t="s">
        <v>510</v>
      </c>
      <c r="D13" s="146">
        <v>163000</v>
      </c>
      <c r="E13" s="146">
        <v>140000</v>
      </c>
      <c r="F13" s="146">
        <v>158000</v>
      </c>
      <c r="G13" s="146">
        <v>153000</v>
      </c>
      <c r="H13" s="146">
        <v>153000</v>
      </c>
      <c r="I13" s="146">
        <v>153000</v>
      </c>
      <c r="J13" s="157">
        <v>154000</v>
      </c>
      <c r="K13" s="152">
        <f>K10</f>
        <v>154546</v>
      </c>
    </row>
    <row r="14" spans="1:11" ht="30" customHeight="1" thickBot="1">
      <c r="A14" s="143"/>
      <c r="B14" s="144" t="s">
        <v>304</v>
      </c>
      <c r="C14" s="148" t="s">
        <v>510</v>
      </c>
      <c r="D14" s="148">
        <v>141000</v>
      </c>
      <c r="E14" s="148">
        <v>110000</v>
      </c>
      <c r="F14" s="148">
        <v>110000</v>
      </c>
      <c r="G14" s="148">
        <v>125000</v>
      </c>
      <c r="H14" s="148">
        <v>125000</v>
      </c>
      <c r="I14" s="148">
        <v>125000</v>
      </c>
      <c r="J14" s="158">
        <v>134000</v>
      </c>
      <c r="K14" s="153">
        <f>130000/1.1</f>
        <v>118181.81818181818</v>
      </c>
    </row>
    <row r="15" ht="9.75" customHeight="1"/>
    <row r="16" ht="15" hidden="1"/>
    <row r="17" ht="17.25">
      <c r="B17" s="149" t="s">
        <v>1647</v>
      </c>
    </row>
  </sheetData>
  <sheetProtection/>
  <mergeCells count="7">
    <mergeCell ref="D4:E4"/>
    <mergeCell ref="G4:J4"/>
    <mergeCell ref="A4:A5"/>
    <mergeCell ref="B4:B5"/>
    <mergeCell ref="C4:C5"/>
    <mergeCell ref="A1:K1"/>
    <mergeCell ref="A2:K2"/>
  </mergeCells>
  <printOptions/>
  <pageMargins left="1.61" right="0.25" top="0.75" bottom="0.75" header="0.19" footer="0.05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8"/>
  <sheetViews>
    <sheetView zoomScale="115" zoomScaleNormal="115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O14" sqref="O14"/>
    </sheetView>
  </sheetViews>
  <sheetFormatPr defaultColWidth="8.796875" defaultRowHeight="5.25" customHeight="1"/>
  <cols>
    <col min="1" max="1" width="3.19921875" style="128" customWidth="1"/>
    <col min="2" max="2" width="31.69921875" style="129" customWidth="1"/>
    <col min="3" max="3" width="6" style="131" customWidth="1"/>
    <col min="4" max="11" width="8" style="164" customWidth="1"/>
    <col min="12" max="12" width="7.19921875" style="164" customWidth="1"/>
    <col min="13" max="14" width="8" style="164" customWidth="1"/>
    <col min="15" max="15" width="9.3984375" style="122" bestFit="1" customWidth="1"/>
    <col min="16" max="16" width="8.59765625" style="122" customWidth="1"/>
    <col min="17" max="17" width="12.8984375" style="123" customWidth="1"/>
    <col min="18" max="18" width="10" style="124" customWidth="1"/>
    <col min="19" max="19" width="21.59765625" style="124" customWidth="1"/>
    <col min="20" max="20" width="9.8984375" style="124" customWidth="1"/>
    <col min="21" max="21" width="9.8984375" style="123" bestFit="1" customWidth="1"/>
    <col min="22" max="22" width="10.3984375" style="122" customWidth="1"/>
    <col min="23" max="23" width="9" style="122" customWidth="1"/>
    <col min="24" max="24" width="9" style="123" customWidth="1"/>
    <col min="25" max="25" width="11.5" style="123" customWidth="1"/>
    <col min="26" max="16384" width="9" style="123" customWidth="1"/>
  </cols>
  <sheetData>
    <row r="1" spans="1:18" ht="18.75">
      <c r="A1" s="442" t="s">
        <v>2295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4"/>
      <c r="P1" s="444"/>
      <c r="Q1" s="445"/>
      <c r="R1" s="446"/>
    </row>
    <row r="2" spans="1:18" ht="18.75">
      <c r="A2" s="447" t="s">
        <v>2296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4"/>
      <c r="P2" s="444"/>
      <c r="Q2" s="445"/>
      <c r="R2" s="446"/>
    </row>
    <row r="3" spans="1:18" ht="18.75">
      <c r="A3" s="448"/>
      <c r="B3" s="448"/>
      <c r="C3" s="448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4"/>
      <c r="P3" s="444"/>
      <c r="Q3" s="445"/>
      <c r="R3" s="446"/>
    </row>
    <row r="4" spans="1:18" ht="16.5" thickBot="1">
      <c r="A4" s="450"/>
      <c r="B4" s="451"/>
      <c r="C4" s="452"/>
      <c r="D4" s="453"/>
      <c r="E4" s="453"/>
      <c r="F4" s="453"/>
      <c r="G4" s="453"/>
      <c r="H4" s="453"/>
      <c r="I4" s="453"/>
      <c r="J4" s="453"/>
      <c r="K4" s="454" t="s">
        <v>81</v>
      </c>
      <c r="L4" s="455"/>
      <c r="M4" s="455"/>
      <c r="N4" s="455"/>
      <c r="O4" s="444"/>
      <c r="P4" s="444"/>
      <c r="Q4" s="445"/>
      <c r="R4" s="446"/>
    </row>
    <row r="5" spans="1:241" ht="23.25" customHeight="1">
      <c r="A5" s="456" t="s">
        <v>404</v>
      </c>
      <c r="B5" s="457" t="s">
        <v>23</v>
      </c>
      <c r="C5" s="457" t="s">
        <v>715</v>
      </c>
      <c r="D5" s="458" t="s">
        <v>719</v>
      </c>
      <c r="E5" s="459"/>
      <c r="F5" s="459"/>
      <c r="G5" s="459"/>
      <c r="H5" s="459"/>
      <c r="I5" s="459"/>
      <c r="J5" s="459"/>
      <c r="K5" s="460"/>
      <c r="L5" s="459"/>
      <c r="M5" s="459"/>
      <c r="N5" s="461"/>
      <c r="O5" s="462"/>
      <c r="P5" s="463"/>
      <c r="Q5" s="463"/>
      <c r="R5" s="463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</row>
    <row r="6" spans="1:241" ht="15.75" customHeight="1">
      <c r="A6" s="464"/>
      <c r="B6" s="465"/>
      <c r="C6" s="466"/>
      <c r="D6" s="467" t="s">
        <v>1923</v>
      </c>
      <c r="E6" s="467" t="s">
        <v>1924</v>
      </c>
      <c r="F6" s="467" t="s">
        <v>1925</v>
      </c>
      <c r="G6" s="467" t="s">
        <v>1926</v>
      </c>
      <c r="H6" s="467" t="s">
        <v>1927</v>
      </c>
      <c r="I6" s="467" t="s">
        <v>1928</v>
      </c>
      <c r="J6" s="467" t="s">
        <v>1929</v>
      </c>
      <c r="K6" s="467" t="s">
        <v>1930</v>
      </c>
      <c r="L6" s="467" t="s">
        <v>1931</v>
      </c>
      <c r="M6" s="467" t="s">
        <v>1932</v>
      </c>
      <c r="N6" s="468" t="s">
        <v>1933</v>
      </c>
      <c r="O6" s="462"/>
      <c r="P6" s="463"/>
      <c r="Q6" s="463"/>
      <c r="R6" s="463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</row>
    <row r="7" spans="1:241" ht="16.5" thickBot="1">
      <c r="A7" s="469"/>
      <c r="B7" s="470"/>
      <c r="C7" s="471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3"/>
      <c r="O7" s="462"/>
      <c r="P7" s="463"/>
      <c r="Q7" s="463"/>
      <c r="R7" s="463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</row>
    <row r="8" spans="1:238" s="118" customFormat="1" ht="15.75" customHeight="1">
      <c r="A8" s="474">
        <v>1</v>
      </c>
      <c r="B8" s="475" t="s">
        <v>716</v>
      </c>
      <c r="C8" s="476"/>
      <c r="D8" s="477"/>
      <c r="E8" s="478"/>
      <c r="F8" s="477"/>
      <c r="G8" s="477"/>
      <c r="H8" s="477"/>
      <c r="I8" s="477"/>
      <c r="J8" s="477"/>
      <c r="K8" s="477"/>
      <c r="L8" s="477"/>
      <c r="M8" s="477"/>
      <c r="N8" s="479"/>
      <c r="O8" s="480"/>
      <c r="P8" s="481" t="s">
        <v>190</v>
      </c>
      <c r="Q8" s="482" t="s">
        <v>1729</v>
      </c>
      <c r="R8" s="481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</row>
    <row r="9" spans="1:238" s="118" customFormat="1" ht="15.75" customHeight="1">
      <c r="A9" s="483"/>
      <c r="B9" s="484" t="s">
        <v>724</v>
      </c>
      <c r="C9" s="485"/>
      <c r="D9" s="486"/>
      <c r="E9" s="486"/>
      <c r="F9" s="486"/>
      <c r="G9" s="486"/>
      <c r="H9" s="486"/>
      <c r="I9" s="486"/>
      <c r="J9" s="486"/>
      <c r="K9" s="486"/>
      <c r="L9" s="486"/>
      <c r="M9" s="486"/>
      <c r="N9" s="479"/>
      <c r="O9" s="480"/>
      <c r="P9" s="487" t="s">
        <v>1671</v>
      </c>
      <c r="Q9" s="487" t="s">
        <v>1672</v>
      </c>
      <c r="R9" s="487" t="s">
        <v>1673</v>
      </c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</row>
    <row r="10" spans="1:240" s="118" customFormat="1" ht="15.75" customHeight="1">
      <c r="A10" s="483"/>
      <c r="B10" s="488" t="s">
        <v>725</v>
      </c>
      <c r="C10" s="485" t="s">
        <v>630</v>
      </c>
      <c r="D10" s="486">
        <v>1250</v>
      </c>
      <c r="E10" s="489"/>
      <c r="F10" s="486">
        <v>1090</v>
      </c>
      <c r="G10" s="486">
        <v>909</v>
      </c>
      <c r="H10" s="486">
        <v>1055</v>
      </c>
      <c r="I10" s="486">
        <v>1100</v>
      </c>
      <c r="J10" s="486">
        <v>1060</v>
      </c>
      <c r="K10" s="486"/>
      <c r="L10" s="486">
        <v>1120</v>
      </c>
      <c r="M10" s="486">
        <v>1140</v>
      </c>
      <c r="N10" s="479"/>
      <c r="O10" s="480"/>
      <c r="P10" s="480"/>
      <c r="Q10" s="480"/>
      <c r="R10" s="490"/>
      <c r="S10" s="127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</row>
    <row r="11" spans="1:242" s="118" customFormat="1" ht="15.75" customHeight="1">
      <c r="A11" s="483"/>
      <c r="B11" s="488" t="s">
        <v>726</v>
      </c>
      <c r="C11" s="485" t="s">
        <v>308</v>
      </c>
      <c r="D11" s="486">
        <v>1330</v>
      </c>
      <c r="E11" s="489"/>
      <c r="F11" s="486">
        <v>1190</v>
      </c>
      <c r="G11" s="486">
        <v>1000</v>
      </c>
      <c r="H11" s="486"/>
      <c r="I11" s="486"/>
      <c r="J11" s="486">
        <v>1200</v>
      </c>
      <c r="K11" s="486"/>
      <c r="L11" s="486">
        <v>1180</v>
      </c>
      <c r="M11" s="486">
        <v>1180</v>
      </c>
      <c r="N11" s="479"/>
      <c r="O11" s="480"/>
      <c r="P11" s="480"/>
      <c r="Q11" s="480"/>
      <c r="R11" s="491"/>
      <c r="T11" s="119"/>
      <c r="U11" s="117"/>
      <c r="V11" s="117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  <c r="HV11" s="126"/>
      <c r="HW11" s="126"/>
      <c r="HX11" s="126"/>
      <c r="HY11" s="126"/>
      <c r="HZ11" s="126"/>
      <c r="IA11" s="126"/>
      <c r="IB11" s="126"/>
      <c r="IC11" s="126"/>
      <c r="ID11" s="126"/>
      <c r="IE11" s="126"/>
      <c r="IF11" s="126"/>
      <c r="IG11" s="126"/>
      <c r="IH11" s="126"/>
    </row>
    <row r="12" spans="1:254" s="118" customFormat="1" ht="15.75" customHeight="1">
      <c r="A12" s="483"/>
      <c r="B12" s="484" t="s">
        <v>727</v>
      </c>
      <c r="C12" s="485"/>
      <c r="D12" s="486"/>
      <c r="E12" s="489"/>
      <c r="F12" s="486"/>
      <c r="G12" s="486"/>
      <c r="H12" s="486"/>
      <c r="I12" s="486"/>
      <c r="J12" s="486"/>
      <c r="K12" s="486"/>
      <c r="L12" s="486"/>
      <c r="M12" s="486"/>
      <c r="N12" s="479"/>
      <c r="O12" s="480"/>
      <c r="P12" s="480"/>
      <c r="Q12" s="480"/>
      <c r="R12" s="491"/>
      <c r="T12" s="119"/>
      <c r="U12" s="117"/>
      <c r="V12" s="117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  <c r="HV12" s="126"/>
      <c r="HW12" s="126"/>
      <c r="HX12" s="126"/>
      <c r="HY12" s="126"/>
      <c r="HZ12" s="126"/>
      <c r="IA12" s="126"/>
      <c r="IB12" s="126"/>
      <c r="IC12" s="126"/>
      <c r="ID12" s="126"/>
      <c r="IE12" s="126"/>
      <c r="IF12" s="126"/>
      <c r="IG12" s="126"/>
      <c r="IH12" s="126"/>
      <c r="II12" s="126"/>
      <c r="IJ12" s="126"/>
      <c r="IK12" s="126"/>
      <c r="IL12" s="126"/>
      <c r="IM12" s="126"/>
      <c r="IN12" s="126"/>
      <c r="IO12" s="126"/>
      <c r="IP12" s="126"/>
      <c r="IQ12" s="126"/>
      <c r="IR12" s="126"/>
      <c r="IS12" s="126"/>
      <c r="IT12" s="126"/>
    </row>
    <row r="13" spans="1:254" s="118" customFormat="1" ht="15.75" customHeight="1">
      <c r="A13" s="483"/>
      <c r="B13" s="488" t="s">
        <v>725</v>
      </c>
      <c r="C13" s="485" t="s">
        <v>630</v>
      </c>
      <c r="D13" s="486">
        <v>1250</v>
      </c>
      <c r="E13" s="489">
        <v>1250</v>
      </c>
      <c r="F13" s="486">
        <v>1150</v>
      </c>
      <c r="G13" s="486">
        <v>1136</v>
      </c>
      <c r="H13" s="486">
        <v>1164</v>
      </c>
      <c r="I13" s="486">
        <v>1300</v>
      </c>
      <c r="J13" s="486">
        <v>1200</v>
      </c>
      <c r="K13" s="486">
        <v>1250</v>
      </c>
      <c r="L13" s="486">
        <v>1150</v>
      </c>
      <c r="M13" s="486">
        <v>1163</v>
      </c>
      <c r="N13" s="479">
        <v>1060</v>
      </c>
      <c r="O13" s="480" t="s">
        <v>1674</v>
      </c>
      <c r="P13" s="480"/>
      <c r="Q13" s="492"/>
      <c r="R13" s="491"/>
      <c r="T13" s="127"/>
      <c r="U13" s="120"/>
      <c r="V13" s="120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  <c r="HV13" s="126"/>
      <c r="HW13" s="126"/>
      <c r="HX13" s="126"/>
      <c r="HY13" s="126"/>
      <c r="HZ13" s="126"/>
      <c r="IA13" s="126"/>
      <c r="IB13" s="126"/>
      <c r="IC13" s="126"/>
      <c r="ID13" s="126"/>
      <c r="IE13" s="126"/>
      <c r="IF13" s="126"/>
      <c r="IG13" s="126"/>
      <c r="IH13" s="126"/>
      <c r="II13" s="126"/>
      <c r="IJ13" s="126"/>
      <c r="IK13" s="126"/>
      <c r="IL13" s="126"/>
      <c r="IM13" s="126"/>
      <c r="IN13" s="126"/>
      <c r="IO13" s="126"/>
      <c r="IP13" s="126"/>
      <c r="IQ13" s="126"/>
      <c r="IR13" s="126"/>
      <c r="IS13" s="126"/>
      <c r="IT13" s="126"/>
    </row>
    <row r="14" spans="1:254" s="118" customFormat="1" ht="15.75" customHeight="1">
      <c r="A14" s="483"/>
      <c r="B14" s="488" t="s">
        <v>726</v>
      </c>
      <c r="C14" s="485" t="s">
        <v>308</v>
      </c>
      <c r="D14" s="486">
        <v>1300</v>
      </c>
      <c r="E14" s="489">
        <v>1258</v>
      </c>
      <c r="F14" s="486">
        <v>1250</v>
      </c>
      <c r="G14" s="486">
        <v>1227</v>
      </c>
      <c r="H14" s="486">
        <v>1255</v>
      </c>
      <c r="I14" s="486">
        <v>1360</v>
      </c>
      <c r="J14" s="486">
        <v>1300</v>
      </c>
      <c r="K14" s="486">
        <v>1280</v>
      </c>
      <c r="L14" s="486">
        <v>1250</v>
      </c>
      <c r="M14" s="486">
        <v>1203</v>
      </c>
      <c r="N14" s="479">
        <v>1180</v>
      </c>
      <c r="O14" s="480"/>
      <c r="P14" s="491" t="s">
        <v>1674</v>
      </c>
      <c r="Q14" s="491"/>
      <c r="R14" s="491"/>
      <c r="S14" s="121"/>
      <c r="T14" s="119"/>
      <c r="U14" s="117"/>
      <c r="V14" s="117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  <c r="HV14" s="126"/>
      <c r="HW14" s="126"/>
      <c r="HX14" s="126"/>
      <c r="HY14" s="126"/>
      <c r="HZ14" s="126"/>
      <c r="IA14" s="126"/>
      <c r="IB14" s="126"/>
      <c r="IC14" s="126"/>
      <c r="ID14" s="126"/>
      <c r="IE14" s="126"/>
      <c r="IF14" s="126"/>
      <c r="IG14" s="126"/>
      <c r="IH14" s="126"/>
      <c r="II14" s="126"/>
      <c r="IJ14" s="126"/>
      <c r="IK14" s="126"/>
      <c r="IL14" s="126"/>
      <c r="IM14" s="126"/>
      <c r="IN14" s="126"/>
      <c r="IO14" s="126"/>
      <c r="IP14" s="126"/>
      <c r="IQ14" s="126"/>
      <c r="IR14" s="126"/>
      <c r="IS14" s="126"/>
      <c r="IT14" s="126"/>
    </row>
    <row r="15" spans="1:254" s="118" customFormat="1" ht="15.75" customHeight="1">
      <c r="A15" s="483"/>
      <c r="B15" s="484" t="s">
        <v>717</v>
      </c>
      <c r="C15" s="485" t="s">
        <v>308</v>
      </c>
      <c r="D15" s="486"/>
      <c r="E15" s="486"/>
      <c r="F15" s="486">
        <v>1590</v>
      </c>
      <c r="G15" s="486"/>
      <c r="H15" s="486"/>
      <c r="I15" s="486"/>
      <c r="J15" s="486"/>
      <c r="K15" s="486">
        <v>1410</v>
      </c>
      <c r="L15" s="486"/>
      <c r="M15" s="486"/>
      <c r="N15" s="479"/>
      <c r="O15" s="480"/>
      <c r="P15" s="491"/>
      <c r="Q15" s="491"/>
      <c r="R15" s="491"/>
      <c r="T15" s="119"/>
      <c r="U15" s="117"/>
      <c r="V15" s="117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  <c r="HV15" s="126"/>
      <c r="HW15" s="126"/>
      <c r="HX15" s="126"/>
      <c r="HY15" s="126"/>
      <c r="HZ15" s="126"/>
      <c r="IA15" s="126"/>
      <c r="IB15" s="126"/>
      <c r="IC15" s="126"/>
      <c r="ID15" s="126"/>
      <c r="IE15" s="126"/>
      <c r="IF15" s="126"/>
      <c r="IG15" s="126"/>
      <c r="IH15" s="126"/>
      <c r="II15" s="126"/>
      <c r="IJ15" s="126"/>
      <c r="IK15" s="126"/>
      <c r="IL15" s="126"/>
      <c r="IM15" s="126"/>
      <c r="IN15" s="126"/>
      <c r="IO15" s="126"/>
      <c r="IP15" s="126"/>
      <c r="IQ15" s="126"/>
      <c r="IR15" s="126"/>
      <c r="IS15" s="126"/>
      <c r="IT15" s="126"/>
    </row>
    <row r="16" spans="1:254" s="118" customFormat="1" ht="15.75" customHeight="1">
      <c r="A16" s="483"/>
      <c r="B16" s="484" t="s">
        <v>548</v>
      </c>
      <c r="C16" s="485"/>
      <c r="D16" s="486"/>
      <c r="E16" s="489"/>
      <c r="F16" s="486"/>
      <c r="G16" s="486"/>
      <c r="H16" s="486">
        <v>1200</v>
      </c>
      <c r="I16" s="486"/>
      <c r="J16" s="486"/>
      <c r="K16" s="486"/>
      <c r="L16" s="486">
        <v>1100</v>
      </c>
      <c r="M16" s="489">
        <v>1220</v>
      </c>
      <c r="N16" s="479">
        <v>1130</v>
      </c>
      <c r="O16" s="480"/>
      <c r="P16" s="480"/>
      <c r="Q16" s="492"/>
      <c r="R16" s="491"/>
      <c r="T16" s="119"/>
      <c r="U16" s="117"/>
      <c r="V16" s="117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  <c r="HV16" s="126"/>
      <c r="HW16" s="126"/>
      <c r="HX16" s="126"/>
      <c r="HY16" s="126"/>
      <c r="HZ16" s="126"/>
      <c r="IA16" s="126"/>
      <c r="IB16" s="126"/>
      <c r="IC16" s="126"/>
      <c r="ID16" s="126"/>
      <c r="IE16" s="126"/>
      <c r="IF16" s="126"/>
      <c r="IG16" s="126"/>
      <c r="IH16" s="126"/>
      <c r="II16" s="126"/>
      <c r="IJ16" s="126"/>
      <c r="IK16" s="126"/>
      <c r="IL16" s="126"/>
      <c r="IM16" s="126"/>
      <c r="IN16" s="126"/>
      <c r="IO16" s="126"/>
      <c r="IP16" s="126"/>
      <c r="IQ16" s="126"/>
      <c r="IR16" s="126"/>
      <c r="IS16" s="126"/>
      <c r="IT16" s="126"/>
    </row>
    <row r="17" spans="1:254" s="118" customFormat="1" ht="15.75" customHeight="1">
      <c r="A17" s="483"/>
      <c r="B17" s="484" t="s">
        <v>718</v>
      </c>
      <c r="C17" s="485" t="s">
        <v>308</v>
      </c>
      <c r="D17" s="486"/>
      <c r="E17" s="489"/>
      <c r="F17" s="486"/>
      <c r="G17" s="486"/>
      <c r="H17" s="486">
        <v>1300</v>
      </c>
      <c r="I17" s="486"/>
      <c r="J17" s="486"/>
      <c r="K17" s="486"/>
      <c r="L17" s="486">
        <v>1180</v>
      </c>
      <c r="M17" s="489">
        <v>1260</v>
      </c>
      <c r="N17" s="479">
        <v>1180</v>
      </c>
      <c r="O17" s="480"/>
      <c r="P17" s="480"/>
      <c r="Q17" s="492"/>
      <c r="R17" s="491"/>
      <c r="T17" s="127"/>
      <c r="U17" s="120"/>
      <c r="V17" s="120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  <c r="HV17" s="126"/>
      <c r="HW17" s="126"/>
      <c r="HX17" s="126"/>
      <c r="HY17" s="126"/>
      <c r="HZ17" s="126"/>
      <c r="IA17" s="126"/>
      <c r="IB17" s="126"/>
      <c r="IC17" s="126"/>
      <c r="ID17" s="126"/>
      <c r="IE17" s="126"/>
      <c r="IF17" s="126"/>
      <c r="IG17" s="126"/>
      <c r="IH17" s="126"/>
      <c r="II17" s="126"/>
      <c r="IJ17" s="126"/>
      <c r="IK17" s="126"/>
      <c r="IL17" s="126"/>
      <c r="IM17" s="126"/>
      <c r="IN17" s="126"/>
      <c r="IO17" s="126"/>
      <c r="IP17" s="126"/>
      <c r="IQ17" s="126"/>
      <c r="IR17" s="126"/>
      <c r="IS17" s="126"/>
      <c r="IT17" s="126"/>
    </row>
    <row r="18" spans="1:254" s="118" customFormat="1" ht="15.75" customHeight="1">
      <c r="A18" s="483"/>
      <c r="B18" s="484" t="s">
        <v>21</v>
      </c>
      <c r="C18" s="485" t="s">
        <v>308</v>
      </c>
      <c r="D18" s="493">
        <v>5666</v>
      </c>
      <c r="E18" s="493">
        <v>5757</v>
      </c>
      <c r="F18" s="493">
        <v>4545</v>
      </c>
      <c r="G18" s="493">
        <v>4545</v>
      </c>
      <c r="H18" s="493">
        <v>5000</v>
      </c>
      <c r="I18" s="493">
        <v>5000</v>
      </c>
      <c r="J18" s="493"/>
      <c r="K18" s="493"/>
      <c r="L18" s="493">
        <v>7000</v>
      </c>
      <c r="M18" s="489"/>
      <c r="N18" s="479">
        <v>6000</v>
      </c>
      <c r="O18" s="480"/>
      <c r="P18" s="480"/>
      <c r="Q18" s="492"/>
      <c r="R18" s="491"/>
      <c r="T18" s="119"/>
      <c r="U18" s="117"/>
      <c r="V18" s="117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  <c r="GM18" s="126"/>
      <c r="GN18" s="126"/>
      <c r="GO18" s="126"/>
      <c r="GP18" s="126"/>
      <c r="GQ18" s="126"/>
      <c r="GR18" s="126"/>
      <c r="GS18" s="126"/>
      <c r="GT18" s="126"/>
      <c r="GU18" s="126"/>
      <c r="GV18" s="126"/>
      <c r="GW18" s="126"/>
      <c r="GX18" s="126"/>
      <c r="GY18" s="126"/>
      <c r="GZ18" s="126"/>
      <c r="HA18" s="126"/>
      <c r="HB18" s="126"/>
      <c r="HC18" s="126"/>
      <c r="HD18" s="126"/>
      <c r="HE18" s="126"/>
      <c r="HF18" s="126"/>
      <c r="HG18" s="126"/>
      <c r="HH18" s="126"/>
      <c r="HI18" s="126"/>
      <c r="HJ18" s="126"/>
      <c r="HK18" s="126"/>
      <c r="HL18" s="126"/>
      <c r="HM18" s="126"/>
      <c r="HN18" s="126"/>
      <c r="HO18" s="126"/>
      <c r="HP18" s="126"/>
      <c r="HQ18" s="126"/>
      <c r="HR18" s="126"/>
      <c r="HS18" s="126"/>
      <c r="HT18" s="126"/>
      <c r="HU18" s="126"/>
      <c r="HV18" s="126"/>
      <c r="HW18" s="126"/>
      <c r="HX18" s="126"/>
      <c r="HY18" s="126"/>
      <c r="HZ18" s="126"/>
      <c r="IA18" s="126"/>
      <c r="IB18" s="126"/>
      <c r="IC18" s="126"/>
      <c r="ID18" s="126"/>
      <c r="IE18" s="126"/>
      <c r="IF18" s="126"/>
      <c r="IG18" s="126"/>
      <c r="IH18" s="126"/>
      <c r="II18" s="126"/>
      <c r="IJ18" s="126"/>
      <c r="IK18" s="126"/>
      <c r="IL18" s="126"/>
      <c r="IM18" s="126"/>
      <c r="IN18" s="126"/>
      <c r="IO18" s="126"/>
      <c r="IP18" s="126"/>
      <c r="IQ18" s="126"/>
      <c r="IR18" s="126"/>
      <c r="IS18" s="126"/>
      <c r="IT18" s="126"/>
    </row>
    <row r="19" spans="1:18" s="118" customFormat="1" ht="15.75" customHeight="1">
      <c r="A19" s="494">
        <v>2</v>
      </c>
      <c r="B19" s="495" t="s">
        <v>838</v>
      </c>
      <c r="C19" s="496"/>
      <c r="D19" s="486"/>
      <c r="E19" s="489"/>
      <c r="F19" s="486"/>
      <c r="G19" s="486"/>
      <c r="H19" s="486"/>
      <c r="I19" s="489"/>
      <c r="J19" s="486"/>
      <c r="K19" s="486"/>
      <c r="L19" s="486"/>
      <c r="M19" s="489"/>
      <c r="N19" s="479"/>
      <c r="O19" s="480"/>
      <c r="P19" s="491"/>
      <c r="Q19" s="491"/>
      <c r="R19" s="491"/>
    </row>
    <row r="20" spans="1:18" s="118" customFormat="1" ht="15.75" customHeight="1">
      <c r="A20" s="483" t="s">
        <v>406</v>
      </c>
      <c r="B20" s="495" t="s">
        <v>839</v>
      </c>
      <c r="C20" s="496"/>
      <c r="D20" s="486"/>
      <c r="E20" s="489"/>
      <c r="F20" s="486"/>
      <c r="G20" s="486"/>
      <c r="H20" s="486"/>
      <c r="I20" s="489"/>
      <c r="J20" s="486"/>
      <c r="K20" s="486"/>
      <c r="L20" s="486"/>
      <c r="M20" s="489"/>
      <c r="N20" s="479"/>
      <c r="O20" s="491"/>
      <c r="P20" s="491"/>
      <c r="Q20" s="491"/>
      <c r="R20" s="491"/>
    </row>
    <row r="21" spans="1:18" s="118" customFormat="1" ht="15.75" customHeight="1">
      <c r="A21" s="497"/>
      <c r="B21" s="484" t="s">
        <v>184</v>
      </c>
      <c r="C21" s="485" t="s">
        <v>510</v>
      </c>
      <c r="D21" s="486">
        <v>165000</v>
      </c>
      <c r="E21" s="489">
        <v>206666</v>
      </c>
      <c r="F21" s="486">
        <v>180000</v>
      </c>
      <c r="G21" s="486">
        <v>180000</v>
      </c>
      <c r="H21" s="486">
        <v>270000</v>
      </c>
      <c r="I21" s="489">
        <v>280000</v>
      </c>
      <c r="J21" s="486">
        <v>230000</v>
      </c>
      <c r="K21" s="486">
        <v>270000</v>
      </c>
      <c r="L21" s="486">
        <v>270000</v>
      </c>
      <c r="M21" s="489">
        <v>270000</v>
      </c>
      <c r="N21" s="479">
        <v>300000</v>
      </c>
      <c r="O21" s="491"/>
      <c r="P21" s="491"/>
      <c r="Q21" s="491"/>
      <c r="R21" s="491"/>
    </row>
    <row r="22" spans="1:18" s="118" customFormat="1" ht="15.75" customHeight="1">
      <c r="A22" s="483"/>
      <c r="B22" s="484" t="s">
        <v>185</v>
      </c>
      <c r="C22" s="485" t="s">
        <v>308</v>
      </c>
      <c r="D22" s="486">
        <v>210000</v>
      </c>
      <c r="E22" s="489">
        <v>240000</v>
      </c>
      <c r="F22" s="486">
        <v>220000</v>
      </c>
      <c r="G22" s="486">
        <v>220000</v>
      </c>
      <c r="H22" s="486">
        <v>350000</v>
      </c>
      <c r="I22" s="489">
        <v>300000</v>
      </c>
      <c r="J22" s="486">
        <v>270000</v>
      </c>
      <c r="K22" s="486">
        <v>270000</v>
      </c>
      <c r="L22" s="486">
        <v>300000</v>
      </c>
      <c r="M22" s="489">
        <v>350000</v>
      </c>
      <c r="N22" s="479">
        <v>350000</v>
      </c>
      <c r="O22" s="491"/>
      <c r="P22" s="491"/>
      <c r="Q22" s="491"/>
      <c r="R22" s="491"/>
    </row>
    <row r="23" spans="1:18" s="118" customFormat="1" ht="15.75" customHeight="1">
      <c r="A23" s="497"/>
      <c r="B23" s="484" t="s">
        <v>186</v>
      </c>
      <c r="C23" s="485" t="s">
        <v>308</v>
      </c>
      <c r="D23" s="486">
        <v>450000</v>
      </c>
      <c r="E23" s="489">
        <v>470000</v>
      </c>
      <c r="F23" s="486">
        <v>380000</v>
      </c>
      <c r="G23" s="486">
        <v>380000</v>
      </c>
      <c r="H23" s="486">
        <v>450000</v>
      </c>
      <c r="I23" s="489">
        <v>420000</v>
      </c>
      <c r="J23" s="486">
        <v>470000</v>
      </c>
      <c r="K23" s="486">
        <v>470000</v>
      </c>
      <c r="L23" s="486">
        <v>450000</v>
      </c>
      <c r="M23" s="489">
        <v>490000</v>
      </c>
      <c r="N23" s="479">
        <v>430000</v>
      </c>
      <c r="O23" s="491"/>
      <c r="P23" s="491"/>
      <c r="Q23" s="491"/>
      <c r="R23" s="491"/>
    </row>
    <row r="24" spans="1:23" s="118" customFormat="1" ht="15.75">
      <c r="A24" s="494">
        <v>3</v>
      </c>
      <c r="B24" s="495" t="s">
        <v>305</v>
      </c>
      <c r="C24" s="476"/>
      <c r="D24" s="477"/>
      <c r="E24" s="489"/>
      <c r="F24" s="486"/>
      <c r="G24" s="486"/>
      <c r="H24" s="486"/>
      <c r="I24" s="489"/>
      <c r="J24" s="486"/>
      <c r="K24" s="486"/>
      <c r="L24" s="486"/>
      <c r="M24" s="489"/>
      <c r="N24" s="479"/>
      <c r="O24" s="480"/>
      <c r="P24" s="480"/>
      <c r="Q24" s="491"/>
      <c r="R24" s="480"/>
      <c r="S24" s="119"/>
      <c r="T24" s="119"/>
      <c r="V24" s="117"/>
      <c r="W24" s="117"/>
    </row>
    <row r="25" spans="1:23" s="118" customFormat="1" ht="18.75" customHeight="1">
      <c r="A25" s="497"/>
      <c r="B25" s="484" t="s">
        <v>187</v>
      </c>
      <c r="C25" s="485" t="s">
        <v>630</v>
      </c>
      <c r="D25" s="486">
        <v>2000</v>
      </c>
      <c r="E25" s="486"/>
      <c r="F25" s="486">
        <v>1460</v>
      </c>
      <c r="G25" s="486"/>
      <c r="H25" s="486"/>
      <c r="I25" s="486"/>
      <c r="J25" s="486">
        <v>1600</v>
      </c>
      <c r="K25" s="486"/>
      <c r="L25" s="486"/>
      <c r="M25" s="486"/>
      <c r="N25" s="479"/>
      <c r="O25" s="480"/>
      <c r="P25" s="480"/>
      <c r="Q25" s="491"/>
      <c r="R25" s="480"/>
      <c r="S25" s="119"/>
      <c r="T25" s="119"/>
      <c r="V25" s="117"/>
      <c r="W25" s="117"/>
    </row>
    <row r="26" spans="1:23" s="118" customFormat="1" ht="18.75" customHeight="1">
      <c r="A26" s="497"/>
      <c r="B26" s="484" t="s">
        <v>306</v>
      </c>
      <c r="C26" s="485" t="s">
        <v>308</v>
      </c>
      <c r="D26" s="486">
        <v>2000</v>
      </c>
      <c r="E26" s="486">
        <v>2000</v>
      </c>
      <c r="F26" s="486"/>
      <c r="G26" s="486"/>
      <c r="H26" s="486">
        <v>2500</v>
      </c>
      <c r="I26" s="486">
        <v>2200</v>
      </c>
      <c r="J26" s="486">
        <v>1200</v>
      </c>
      <c r="K26" s="486"/>
      <c r="L26" s="486">
        <v>2000</v>
      </c>
      <c r="M26" s="486">
        <v>2500</v>
      </c>
      <c r="N26" s="479"/>
      <c r="O26" s="480"/>
      <c r="P26" s="480"/>
      <c r="Q26" s="491"/>
      <c r="R26" s="480"/>
      <c r="S26" s="119"/>
      <c r="T26" s="119"/>
      <c r="V26" s="117"/>
      <c r="W26" s="117"/>
    </row>
    <row r="27" spans="1:23" s="118" customFormat="1" ht="15.75">
      <c r="A27" s="498">
        <v>4</v>
      </c>
      <c r="B27" s="499" t="s">
        <v>616</v>
      </c>
      <c r="C27" s="500"/>
      <c r="D27" s="486"/>
      <c r="E27" s="486"/>
      <c r="F27" s="501"/>
      <c r="G27" s="501"/>
      <c r="H27" s="486"/>
      <c r="I27" s="486"/>
      <c r="J27" s="486"/>
      <c r="K27" s="486"/>
      <c r="L27" s="486"/>
      <c r="M27" s="486"/>
      <c r="N27" s="479"/>
      <c r="O27" s="480"/>
      <c r="P27" s="480"/>
      <c r="Q27" s="491"/>
      <c r="R27" s="480"/>
      <c r="S27" s="119"/>
      <c r="T27" s="119"/>
      <c r="V27" s="117"/>
      <c r="W27" s="117"/>
    </row>
    <row r="28" spans="1:23" s="118" customFormat="1" ht="15.75">
      <c r="A28" s="502"/>
      <c r="B28" s="503" t="s">
        <v>20</v>
      </c>
      <c r="C28" s="504" t="s">
        <v>555</v>
      </c>
      <c r="D28" s="486">
        <v>18000</v>
      </c>
      <c r="E28" s="486"/>
      <c r="F28" s="486">
        <v>23000</v>
      </c>
      <c r="G28" s="486">
        <v>22000</v>
      </c>
      <c r="H28" s="486">
        <v>25000</v>
      </c>
      <c r="I28" s="486">
        <v>20000</v>
      </c>
      <c r="J28" s="486">
        <v>25000</v>
      </c>
      <c r="K28" s="486">
        <v>25000</v>
      </c>
      <c r="L28" s="486"/>
      <c r="M28" s="486">
        <v>26000</v>
      </c>
      <c r="N28" s="479">
        <v>25000</v>
      </c>
      <c r="O28" s="480"/>
      <c r="P28" s="491"/>
      <c r="Q28" s="491"/>
      <c r="R28" s="480"/>
      <c r="S28" s="119"/>
      <c r="T28" s="119"/>
      <c r="V28" s="117"/>
      <c r="W28" s="117"/>
    </row>
    <row r="29" spans="1:23" s="118" customFormat="1" ht="15.75">
      <c r="A29" s="505"/>
      <c r="B29" s="503" t="s">
        <v>617</v>
      </c>
      <c r="C29" s="504" t="s">
        <v>510</v>
      </c>
      <c r="D29" s="486">
        <v>2500000</v>
      </c>
      <c r="E29" s="486"/>
      <c r="F29" s="501">
        <v>3050000</v>
      </c>
      <c r="G29" s="501">
        <v>2900000</v>
      </c>
      <c r="H29" s="501">
        <v>3000000</v>
      </c>
      <c r="I29" s="501">
        <v>3000000</v>
      </c>
      <c r="J29" s="486">
        <v>2800000</v>
      </c>
      <c r="K29" s="486">
        <v>3200000</v>
      </c>
      <c r="L29" s="486"/>
      <c r="M29" s="486">
        <v>3000000</v>
      </c>
      <c r="N29" s="479">
        <v>3000000</v>
      </c>
      <c r="O29" s="480"/>
      <c r="P29" s="491"/>
      <c r="Q29" s="491"/>
      <c r="R29" s="480"/>
      <c r="S29" s="119"/>
      <c r="T29" s="119"/>
      <c r="V29" s="117"/>
      <c r="W29" s="117"/>
    </row>
    <row r="30" spans="1:23" s="118" customFormat="1" ht="15.75">
      <c r="A30" s="494">
        <v>5</v>
      </c>
      <c r="B30" s="495" t="s">
        <v>618</v>
      </c>
      <c r="C30" s="485"/>
      <c r="D30" s="486"/>
      <c r="E30" s="486"/>
      <c r="F30" s="501"/>
      <c r="G30" s="501"/>
      <c r="H30" s="486"/>
      <c r="I30" s="486"/>
      <c r="J30" s="486"/>
      <c r="K30" s="486"/>
      <c r="L30" s="486"/>
      <c r="M30" s="486"/>
      <c r="N30" s="479"/>
      <c r="O30" s="506"/>
      <c r="P30" s="491"/>
      <c r="Q30" s="491"/>
      <c r="R30" s="507"/>
      <c r="S30" s="119"/>
      <c r="T30" s="119"/>
      <c r="V30" s="117"/>
      <c r="W30" s="117"/>
    </row>
    <row r="31" spans="1:18" s="118" customFormat="1" ht="27">
      <c r="A31" s="498" t="s">
        <v>406</v>
      </c>
      <c r="B31" s="508" t="s">
        <v>690</v>
      </c>
      <c r="C31" s="500"/>
      <c r="D31" s="486"/>
      <c r="E31" s="486"/>
      <c r="F31" s="501"/>
      <c r="G31" s="501"/>
      <c r="H31" s="486"/>
      <c r="I31" s="486"/>
      <c r="J31" s="486"/>
      <c r="K31" s="486"/>
      <c r="L31" s="486"/>
      <c r="M31" s="486"/>
      <c r="N31" s="479"/>
      <c r="O31" s="480"/>
      <c r="P31" s="480"/>
      <c r="Q31" s="491"/>
      <c r="R31" s="507"/>
    </row>
    <row r="32" spans="1:18" s="118" customFormat="1" ht="15.75">
      <c r="A32" s="502"/>
      <c r="B32" s="509" t="s">
        <v>802</v>
      </c>
      <c r="C32" s="500"/>
      <c r="D32" s="486"/>
      <c r="E32" s="486"/>
      <c r="F32" s="501"/>
      <c r="G32" s="501"/>
      <c r="H32" s="486"/>
      <c r="I32" s="486"/>
      <c r="J32" s="486"/>
      <c r="K32" s="486"/>
      <c r="L32" s="486"/>
      <c r="M32" s="486"/>
      <c r="N32" s="479"/>
      <c r="O32" s="480"/>
      <c r="P32" s="480"/>
      <c r="Q32" s="491"/>
      <c r="R32" s="507"/>
    </row>
    <row r="33" spans="1:18" s="118" customFormat="1" ht="18" customHeight="1">
      <c r="A33" s="505"/>
      <c r="B33" s="503" t="s">
        <v>803</v>
      </c>
      <c r="C33" s="504" t="s">
        <v>630</v>
      </c>
      <c r="D33" s="486">
        <v>16000</v>
      </c>
      <c r="E33" s="486"/>
      <c r="F33" s="486">
        <v>16550</v>
      </c>
      <c r="G33" s="486">
        <v>16550</v>
      </c>
      <c r="H33" s="486"/>
      <c r="I33" s="486"/>
      <c r="J33" s="486">
        <v>18000</v>
      </c>
      <c r="K33" s="486">
        <v>15909</v>
      </c>
      <c r="L33" s="486"/>
      <c r="M33" s="486">
        <v>17500</v>
      </c>
      <c r="N33" s="479"/>
      <c r="O33" s="480"/>
      <c r="P33" s="480"/>
      <c r="Q33" s="491"/>
      <c r="R33" s="507"/>
    </row>
    <row r="34" spans="1:21" s="118" customFormat="1" ht="18" customHeight="1">
      <c r="A34" s="505"/>
      <c r="B34" s="503" t="s">
        <v>804</v>
      </c>
      <c r="C34" s="504" t="s">
        <v>307</v>
      </c>
      <c r="D34" s="486">
        <v>16000</v>
      </c>
      <c r="E34" s="486"/>
      <c r="F34" s="486">
        <v>16550</v>
      </c>
      <c r="G34" s="486">
        <v>16550</v>
      </c>
      <c r="H34" s="486"/>
      <c r="I34" s="486"/>
      <c r="J34" s="486">
        <v>18000</v>
      </c>
      <c r="K34" s="486">
        <v>15909</v>
      </c>
      <c r="L34" s="486"/>
      <c r="M34" s="486">
        <v>17500</v>
      </c>
      <c r="N34" s="479"/>
      <c r="O34" s="480"/>
      <c r="P34" s="480"/>
      <c r="Q34" s="491"/>
      <c r="R34" s="507"/>
      <c r="T34" s="117"/>
      <c r="U34" s="117"/>
    </row>
    <row r="35" spans="1:21" s="118" customFormat="1" ht="18" customHeight="1">
      <c r="A35" s="505"/>
      <c r="B35" s="503" t="s">
        <v>805</v>
      </c>
      <c r="C35" s="504" t="s">
        <v>308</v>
      </c>
      <c r="D35" s="486">
        <v>16000</v>
      </c>
      <c r="E35" s="486"/>
      <c r="F35" s="486">
        <v>16550</v>
      </c>
      <c r="G35" s="486">
        <v>16550</v>
      </c>
      <c r="H35" s="486"/>
      <c r="I35" s="486"/>
      <c r="J35" s="486">
        <v>18000</v>
      </c>
      <c r="K35" s="486">
        <v>15909</v>
      </c>
      <c r="L35" s="486"/>
      <c r="M35" s="486">
        <v>17500</v>
      </c>
      <c r="N35" s="479"/>
      <c r="O35" s="480"/>
      <c r="P35" s="480"/>
      <c r="Q35" s="491"/>
      <c r="R35" s="507"/>
      <c r="T35" s="117"/>
      <c r="U35" s="117"/>
    </row>
    <row r="36" spans="1:21" s="118" customFormat="1" ht="18" customHeight="1">
      <c r="A36" s="505"/>
      <c r="B36" s="503" t="s">
        <v>806</v>
      </c>
      <c r="C36" s="504" t="s">
        <v>308</v>
      </c>
      <c r="D36" s="486">
        <v>16000</v>
      </c>
      <c r="E36" s="493"/>
      <c r="F36" s="486">
        <v>16550</v>
      </c>
      <c r="G36" s="486">
        <v>16550</v>
      </c>
      <c r="H36" s="486"/>
      <c r="I36" s="486"/>
      <c r="J36" s="486">
        <v>18000</v>
      </c>
      <c r="K36" s="486">
        <v>15909</v>
      </c>
      <c r="L36" s="486"/>
      <c r="M36" s="486">
        <v>17500</v>
      </c>
      <c r="N36" s="479"/>
      <c r="O36" s="480"/>
      <c r="P36" s="480"/>
      <c r="Q36" s="491"/>
      <c r="R36" s="507"/>
      <c r="T36" s="117"/>
      <c r="U36" s="117"/>
    </row>
    <row r="37" spans="1:21" s="118" customFormat="1" ht="18" customHeight="1">
      <c r="A37" s="505"/>
      <c r="B37" s="503" t="s">
        <v>807</v>
      </c>
      <c r="C37" s="504" t="s">
        <v>307</v>
      </c>
      <c r="D37" s="486">
        <v>16000</v>
      </c>
      <c r="E37" s="486"/>
      <c r="F37" s="486">
        <v>16550</v>
      </c>
      <c r="G37" s="486">
        <v>16550</v>
      </c>
      <c r="H37" s="486"/>
      <c r="I37" s="486"/>
      <c r="J37" s="486">
        <v>18000</v>
      </c>
      <c r="K37" s="486">
        <v>15909</v>
      </c>
      <c r="L37" s="486"/>
      <c r="M37" s="486">
        <v>17500</v>
      </c>
      <c r="N37" s="479"/>
      <c r="O37" s="480"/>
      <c r="P37" s="480"/>
      <c r="Q37" s="510"/>
      <c r="R37" s="511"/>
      <c r="T37" s="117"/>
      <c r="U37" s="117"/>
    </row>
    <row r="38" spans="1:23" s="118" customFormat="1" ht="18" customHeight="1">
      <c r="A38" s="505"/>
      <c r="B38" s="503" t="s">
        <v>2298</v>
      </c>
      <c r="C38" s="504" t="s">
        <v>308</v>
      </c>
      <c r="D38" s="486">
        <v>16000</v>
      </c>
      <c r="E38" s="486"/>
      <c r="F38" s="486">
        <v>16550</v>
      </c>
      <c r="G38" s="486">
        <v>16550</v>
      </c>
      <c r="H38" s="486"/>
      <c r="I38" s="486"/>
      <c r="J38" s="486">
        <v>18000</v>
      </c>
      <c r="K38" s="486">
        <v>15909</v>
      </c>
      <c r="L38" s="486"/>
      <c r="M38" s="486">
        <v>17500</v>
      </c>
      <c r="N38" s="479"/>
      <c r="O38" s="480"/>
      <c r="P38" s="480"/>
      <c r="Q38" s="510"/>
      <c r="R38" s="511"/>
      <c r="S38" s="115"/>
      <c r="T38" s="119"/>
      <c r="V38" s="117"/>
      <c r="W38" s="117"/>
    </row>
    <row r="39" spans="1:23" s="118" customFormat="1" ht="18" customHeight="1">
      <c r="A39" s="505"/>
      <c r="B39" s="503" t="s">
        <v>2299</v>
      </c>
      <c r="C39" s="504" t="s">
        <v>308</v>
      </c>
      <c r="D39" s="486">
        <v>16000</v>
      </c>
      <c r="E39" s="486"/>
      <c r="F39" s="486">
        <v>16550</v>
      </c>
      <c r="G39" s="486">
        <v>16550</v>
      </c>
      <c r="H39" s="486"/>
      <c r="I39" s="486"/>
      <c r="J39" s="486">
        <v>18000</v>
      </c>
      <c r="K39" s="486">
        <v>15909</v>
      </c>
      <c r="L39" s="486"/>
      <c r="M39" s="486"/>
      <c r="N39" s="479"/>
      <c r="O39" s="480"/>
      <c r="P39" s="480"/>
      <c r="Q39" s="510"/>
      <c r="R39" s="511"/>
      <c r="S39" s="115"/>
      <c r="T39" s="119"/>
      <c r="V39" s="117"/>
      <c r="W39" s="117"/>
    </row>
    <row r="40" spans="1:23" s="118" customFormat="1" ht="18" customHeight="1">
      <c r="A40" s="505"/>
      <c r="B40" s="503" t="s">
        <v>2300</v>
      </c>
      <c r="C40" s="504" t="s">
        <v>307</v>
      </c>
      <c r="D40" s="486">
        <v>16000</v>
      </c>
      <c r="E40" s="486"/>
      <c r="F40" s="486">
        <v>16550</v>
      </c>
      <c r="G40" s="486">
        <v>16550</v>
      </c>
      <c r="H40" s="486"/>
      <c r="I40" s="486"/>
      <c r="J40" s="486">
        <v>18000</v>
      </c>
      <c r="K40" s="486">
        <v>15909</v>
      </c>
      <c r="L40" s="486"/>
      <c r="M40" s="486"/>
      <c r="N40" s="479"/>
      <c r="O40" s="480"/>
      <c r="P40" s="480"/>
      <c r="Q40" s="510"/>
      <c r="R40" s="511"/>
      <c r="S40" s="133"/>
      <c r="T40" s="119"/>
      <c r="V40" s="117"/>
      <c r="W40" s="117"/>
    </row>
    <row r="41" spans="1:23" s="118" customFormat="1" ht="27">
      <c r="A41" s="498" t="s">
        <v>406</v>
      </c>
      <c r="B41" s="508" t="s">
        <v>619</v>
      </c>
      <c r="C41" s="500"/>
      <c r="D41" s="486"/>
      <c r="E41" s="486"/>
      <c r="F41" s="486"/>
      <c r="G41" s="486"/>
      <c r="H41" s="486"/>
      <c r="I41" s="486"/>
      <c r="J41" s="486"/>
      <c r="K41" s="486"/>
      <c r="L41" s="486"/>
      <c r="M41" s="486"/>
      <c r="N41" s="479"/>
      <c r="O41" s="480"/>
      <c r="P41" s="480"/>
      <c r="Q41" s="510"/>
      <c r="R41" s="511"/>
      <c r="S41" s="133"/>
      <c r="T41" s="119"/>
      <c r="V41" s="117"/>
      <c r="W41" s="117"/>
    </row>
    <row r="42" spans="1:23" s="118" customFormat="1" ht="15.75">
      <c r="A42" s="505"/>
      <c r="B42" s="512" t="s">
        <v>620</v>
      </c>
      <c r="C42" s="504"/>
      <c r="D42" s="486"/>
      <c r="E42" s="486"/>
      <c r="F42" s="486"/>
      <c r="G42" s="486"/>
      <c r="H42" s="486"/>
      <c r="I42" s="486"/>
      <c r="J42" s="486"/>
      <c r="K42" s="486"/>
      <c r="L42" s="486"/>
      <c r="M42" s="486"/>
      <c r="N42" s="479"/>
      <c r="O42" s="480"/>
      <c r="P42" s="480"/>
      <c r="Q42" s="510"/>
      <c r="R42" s="511"/>
      <c r="S42" s="133"/>
      <c r="T42" s="119"/>
      <c r="V42" s="117"/>
      <c r="W42" s="117"/>
    </row>
    <row r="43" spans="1:23" s="118" customFormat="1" ht="15.75">
      <c r="A43" s="505"/>
      <c r="B43" s="503" t="s">
        <v>808</v>
      </c>
      <c r="C43" s="504" t="s">
        <v>630</v>
      </c>
      <c r="D43" s="486">
        <v>16000</v>
      </c>
      <c r="E43" s="486">
        <v>17000</v>
      </c>
      <c r="F43" s="486"/>
      <c r="G43" s="486">
        <v>16550</v>
      </c>
      <c r="H43" s="486">
        <v>16000</v>
      </c>
      <c r="I43" s="486">
        <v>17000</v>
      </c>
      <c r="J43" s="486">
        <v>18000</v>
      </c>
      <c r="K43" s="486">
        <v>15909</v>
      </c>
      <c r="L43" s="486">
        <v>16000</v>
      </c>
      <c r="M43" s="486">
        <v>17500</v>
      </c>
      <c r="N43" s="486">
        <v>17000</v>
      </c>
      <c r="O43" s="480"/>
      <c r="P43" s="506"/>
      <c r="Q43" s="510"/>
      <c r="R43" s="511"/>
      <c r="S43" s="133"/>
      <c r="T43" s="119"/>
      <c r="V43" s="117"/>
      <c r="W43" s="117"/>
    </row>
    <row r="44" spans="1:23" s="118" customFormat="1" ht="15.75">
      <c r="A44" s="505"/>
      <c r="B44" s="503" t="s">
        <v>809</v>
      </c>
      <c r="C44" s="504" t="s">
        <v>307</v>
      </c>
      <c r="D44" s="486">
        <v>16000</v>
      </c>
      <c r="E44" s="486">
        <v>17000</v>
      </c>
      <c r="F44" s="486"/>
      <c r="G44" s="486">
        <v>16550</v>
      </c>
      <c r="H44" s="486"/>
      <c r="I44" s="486">
        <v>17000</v>
      </c>
      <c r="J44" s="486">
        <v>18000</v>
      </c>
      <c r="K44" s="486">
        <v>15909</v>
      </c>
      <c r="L44" s="486">
        <v>16000</v>
      </c>
      <c r="M44" s="486">
        <v>17500</v>
      </c>
      <c r="N44" s="486">
        <v>17000</v>
      </c>
      <c r="O44" s="480"/>
      <c r="P44" s="506"/>
      <c r="Q44" s="510"/>
      <c r="R44" s="511"/>
      <c r="S44" s="133"/>
      <c r="T44" s="119"/>
      <c r="V44" s="117"/>
      <c r="W44" s="117"/>
    </row>
    <row r="45" spans="1:23" s="118" customFormat="1" ht="15.75">
      <c r="A45" s="505"/>
      <c r="B45" s="503" t="s">
        <v>810</v>
      </c>
      <c r="C45" s="504" t="s">
        <v>307</v>
      </c>
      <c r="D45" s="486">
        <v>16000</v>
      </c>
      <c r="E45" s="486">
        <v>17000</v>
      </c>
      <c r="F45" s="486"/>
      <c r="G45" s="486">
        <v>16550</v>
      </c>
      <c r="H45" s="486"/>
      <c r="I45" s="486">
        <v>17000</v>
      </c>
      <c r="J45" s="486">
        <v>18000</v>
      </c>
      <c r="K45" s="486">
        <v>15909</v>
      </c>
      <c r="L45" s="486">
        <v>16000</v>
      </c>
      <c r="M45" s="486">
        <v>17500</v>
      </c>
      <c r="N45" s="486"/>
      <c r="O45" s="480"/>
      <c r="P45" s="506"/>
      <c r="Q45" s="510"/>
      <c r="R45" s="506"/>
      <c r="S45" s="133"/>
      <c r="T45" s="119"/>
      <c r="V45" s="117"/>
      <c r="W45" s="117"/>
    </row>
    <row r="46" spans="1:23" s="118" customFormat="1" ht="15.75">
      <c r="A46" s="505"/>
      <c r="B46" s="512" t="s">
        <v>621</v>
      </c>
      <c r="C46" s="504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0"/>
      <c r="P46" s="506"/>
      <c r="Q46" s="510"/>
      <c r="R46" s="511"/>
      <c r="S46" s="133"/>
      <c r="T46" s="119"/>
      <c r="V46" s="117"/>
      <c r="W46" s="117"/>
    </row>
    <row r="47" spans="1:23" s="118" customFormat="1" ht="15.75">
      <c r="A47" s="505"/>
      <c r="B47" s="503" t="s">
        <v>811</v>
      </c>
      <c r="C47" s="504" t="s">
        <v>630</v>
      </c>
      <c r="D47" s="486">
        <v>16000</v>
      </c>
      <c r="E47" s="486">
        <v>17000</v>
      </c>
      <c r="F47" s="486"/>
      <c r="G47" s="486">
        <v>16550</v>
      </c>
      <c r="H47" s="486"/>
      <c r="I47" s="486">
        <v>17000</v>
      </c>
      <c r="J47" s="486">
        <v>18000</v>
      </c>
      <c r="K47" s="486">
        <v>15909</v>
      </c>
      <c r="L47" s="486">
        <v>16000</v>
      </c>
      <c r="M47" s="486">
        <v>17500</v>
      </c>
      <c r="N47" s="486"/>
      <c r="O47" s="480"/>
      <c r="P47" s="513"/>
      <c r="Q47" s="510"/>
      <c r="R47" s="511"/>
      <c r="S47" s="133"/>
      <c r="T47" s="119"/>
      <c r="V47" s="117"/>
      <c r="W47" s="117"/>
    </row>
    <row r="48" spans="1:23" s="118" customFormat="1" ht="15.75">
      <c r="A48" s="505"/>
      <c r="B48" s="503" t="s">
        <v>812</v>
      </c>
      <c r="C48" s="504" t="s">
        <v>307</v>
      </c>
      <c r="D48" s="486">
        <v>16000</v>
      </c>
      <c r="E48" s="486">
        <v>17000</v>
      </c>
      <c r="F48" s="486"/>
      <c r="G48" s="486">
        <v>16550</v>
      </c>
      <c r="H48" s="486"/>
      <c r="I48" s="486">
        <v>17000</v>
      </c>
      <c r="J48" s="486">
        <v>18000</v>
      </c>
      <c r="K48" s="486">
        <v>15909</v>
      </c>
      <c r="L48" s="486">
        <v>16000</v>
      </c>
      <c r="M48" s="486">
        <v>17500</v>
      </c>
      <c r="N48" s="486">
        <v>17000</v>
      </c>
      <c r="O48" s="480"/>
      <c r="P48" s="513"/>
      <c r="Q48" s="510"/>
      <c r="R48" s="511"/>
      <c r="S48" s="133"/>
      <c r="T48" s="119"/>
      <c r="V48" s="117"/>
      <c r="W48" s="117"/>
    </row>
    <row r="49" spans="1:22" s="118" customFormat="1" ht="15.75">
      <c r="A49" s="505"/>
      <c r="B49" s="503" t="s">
        <v>813</v>
      </c>
      <c r="C49" s="504" t="s">
        <v>308</v>
      </c>
      <c r="D49" s="486">
        <v>16000</v>
      </c>
      <c r="E49" s="486">
        <v>17000</v>
      </c>
      <c r="F49" s="486"/>
      <c r="G49" s="486">
        <v>16550</v>
      </c>
      <c r="H49" s="486"/>
      <c r="I49" s="486">
        <v>17000</v>
      </c>
      <c r="J49" s="486">
        <v>18000</v>
      </c>
      <c r="K49" s="486">
        <v>15909</v>
      </c>
      <c r="L49" s="486">
        <v>16000</v>
      </c>
      <c r="M49" s="486">
        <v>17500</v>
      </c>
      <c r="N49" s="486"/>
      <c r="O49" s="480"/>
      <c r="P49" s="510"/>
      <c r="Q49" s="514"/>
      <c r="R49" s="515"/>
      <c r="S49" s="119"/>
      <c r="U49" s="117"/>
      <c r="V49" s="117"/>
    </row>
    <row r="50" spans="1:164" s="118" customFormat="1" ht="15.75">
      <c r="A50" s="505"/>
      <c r="B50" s="512" t="s">
        <v>622</v>
      </c>
      <c r="C50" s="504"/>
      <c r="D50" s="486"/>
      <c r="E50" s="486"/>
      <c r="F50" s="486"/>
      <c r="G50" s="486"/>
      <c r="H50" s="486"/>
      <c r="I50" s="486"/>
      <c r="J50" s="486"/>
      <c r="K50" s="486"/>
      <c r="L50" s="486"/>
      <c r="M50" s="486"/>
      <c r="N50" s="486"/>
      <c r="O50" s="480"/>
      <c r="P50" s="513"/>
      <c r="Q50" s="510"/>
      <c r="R50" s="511"/>
      <c r="S50" s="132"/>
      <c r="T50" s="115"/>
      <c r="U50" s="114"/>
      <c r="V50" s="116"/>
      <c r="W50" s="116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</row>
    <row r="51" spans="1:164" s="118" customFormat="1" ht="25.5">
      <c r="A51" s="505"/>
      <c r="B51" s="516" t="s">
        <v>814</v>
      </c>
      <c r="C51" s="504" t="s">
        <v>630</v>
      </c>
      <c r="D51" s="486">
        <v>16000</v>
      </c>
      <c r="E51" s="486">
        <v>17000</v>
      </c>
      <c r="F51" s="486">
        <v>16550</v>
      </c>
      <c r="G51" s="486">
        <v>16550</v>
      </c>
      <c r="H51" s="486">
        <v>16000</v>
      </c>
      <c r="I51" s="486">
        <v>17000</v>
      </c>
      <c r="J51" s="486">
        <v>18000</v>
      </c>
      <c r="K51" s="486">
        <v>15909</v>
      </c>
      <c r="L51" s="486">
        <v>16000</v>
      </c>
      <c r="M51" s="486">
        <v>17500</v>
      </c>
      <c r="N51" s="486"/>
      <c r="O51" s="480"/>
      <c r="P51" s="513"/>
      <c r="Q51" s="510"/>
      <c r="R51" s="511"/>
      <c r="S51" s="132"/>
      <c r="T51" s="115"/>
      <c r="U51" s="114"/>
      <c r="V51" s="116"/>
      <c r="W51" s="116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/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/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4"/>
      <c r="DS51" s="114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4"/>
      <c r="EF51" s="114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</row>
    <row r="52" spans="1:164" s="118" customFormat="1" ht="25.5">
      <c r="A52" s="505"/>
      <c r="B52" s="516" t="s">
        <v>815</v>
      </c>
      <c r="C52" s="504" t="s">
        <v>308</v>
      </c>
      <c r="D52" s="486">
        <v>16000</v>
      </c>
      <c r="E52" s="486">
        <v>17000</v>
      </c>
      <c r="F52" s="486">
        <v>16550</v>
      </c>
      <c r="G52" s="486">
        <v>16550</v>
      </c>
      <c r="H52" s="486">
        <v>16000</v>
      </c>
      <c r="I52" s="486">
        <v>17000</v>
      </c>
      <c r="J52" s="486">
        <v>18000</v>
      </c>
      <c r="K52" s="486">
        <v>15909</v>
      </c>
      <c r="L52" s="486">
        <v>16000</v>
      </c>
      <c r="M52" s="486">
        <v>17500</v>
      </c>
      <c r="N52" s="486"/>
      <c r="O52" s="480"/>
      <c r="P52" s="513"/>
      <c r="Q52" s="510"/>
      <c r="R52" s="511"/>
      <c r="S52" s="132"/>
      <c r="T52" s="115"/>
      <c r="U52" s="114"/>
      <c r="V52" s="116"/>
      <c r="W52" s="116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114"/>
      <c r="CN52" s="114"/>
      <c r="CO52" s="114"/>
      <c r="CP52" s="114"/>
      <c r="CQ52" s="114"/>
      <c r="CR52" s="114"/>
      <c r="CS52" s="114"/>
      <c r="CT52" s="114"/>
      <c r="CU52" s="114"/>
      <c r="CV52" s="114"/>
      <c r="CW52" s="114"/>
      <c r="CX52" s="114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4"/>
      <c r="ER52" s="114"/>
      <c r="ES52" s="114"/>
      <c r="ET52" s="114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</row>
    <row r="53" spans="1:164" s="118" customFormat="1" ht="25.5">
      <c r="A53" s="505"/>
      <c r="B53" s="516" t="s">
        <v>816</v>
      </c>
      <c r="C53" s="504" t="s">
        <v>308</v>
      </c>
      <c r="D53" s="486">
        <v>16000</v>
      </c>
      <c r="E53" s="486">
        <v>17000</v>
      </c>
      <c r="F53" s="486">
        <v>16550</v>
      </c>
      <c r="G53" s="486">
        <v>16550</v>
      </c>
      <c r="H53" s="486">
        <v>16000</v>
      </c>
      <c r="I53" s="486">
        <v>17000</v>
      </c>
      <c r="J53" s="486">
        <v>18000</v>
      </c>
      <c r="K53" s="486">
        <v>15909</v>
      </c>
      <c r="L53" s="486">
        <v>16000</v>
      </c>
      <c r="M53" s="486">
        <v>17500</v>
      </c>
      <c r="N53" s="486"/>
      <c r="O53" s="480"/>
      <c r="P53" s="513"/>
      <c r="Q53" s="510"/>
      <c r="R53" s="511"/>
      <c r="S53" s="132"/>
      <c r="T53" s="115"/>
      <c r="U53" s="114"/>
      <c r="V53" s="116"/>
      <c r="W53" s="116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14"/>
      <c r="BY53" s="114"/>
      <c r="BZ53" s="114"/>
      <c r="CA53" s="114"/>
      <c r="CB53" s="114"/>
      <c r="CC53" s="114"/>
      <c r="CD53" s="114"/>
      <c r="CE53" s="114"/>
      <c r="CF53" s="114"/>
      <c r="CG53" s="114"/>
      <c r="CH53" s="114"/>
      <c r="CI53" s="114"/>
      <c r="CJ53" s="114"/>
      <c r="CK53" s="114"/>
      <c r="CL53" s="114"/>
      <c r="CM53" s="114"/>
      <c r="CN53" s="114"/>
      <c r="CO53" s="114"/>
      <c r="CP53" s="114"/>
      <c r="CQ53" s="114"/>
      <c r="CR53" s="114"/>
      <c r="CS53" s="114"/>
      <c r="CT53" s="114"/>
      <c r="CU53" s="114"/>
      <c r="CV53" s="114"/>
      <c r="CW53" s="114"/>
      <c r="CX53" s="114"/>
      <c r="CY53" s="114"/>
      <c r="CZ53" s="114"/>
      <c r="DA53" s="114"/>
      <c r="DB53" s="114"/>
      <c r="DC53" s="114"/>
      <c r="DD53" s="114"/>
      <c r="DE53" s="114"/>
      <c r="DF53" s="114"/>
      <c r="DG53" s="114"/>
      <c r="DH53" s="114"/>
      <c r="DI53" s="114"/>
      <c r="DJ53" s="114"/>
      <c r="DK53" s="114"/>
      <c r="DL53" s="114"/>
      <c r="DM53" s="114"/>
      <c r="DN53" s="114"/>
      <c r="DO53" s="114"/>
      <c r="DP53" s="114"/>
      <c r="DQ53" s="114"/>
      <c r="DR53" s="114"/>
      <c r="DS53" s="114"/>
      <c r="DT53" s="114"/>
      <c r="DU53" s="114"/>
      <c r="DV53" s="114"/>
      <c r="DW53" s="114"/>
      <c r="DX53" s="114"/>
      <c r="DY53" s="114"/>
      <c r="DZ53" s="114"/>
      <c r="EA53" s="114"/>
      <c r="EB53" s="114"/>
      <c r="EC53" s="114"/>
      <c r="ED53" s="114"/>
      <c r="EE53" s="114"/>
      <c r="EF53" s="114"/>
      <c r="EG53" s="114"/>
      <c r="EH53" s="114"/>
      <c r="EI53" s="114"/>
      <c r="EJ53" s="114"/>
      <c r="EK53" s="114"/>
      <c r="EL53" s="114"/>
      <c r="EM53" s="114"/>
      <c r="EN53" s="114"/>
      <c r="EO53" s="114"/>
      <c r="EP53" s="114"/>
      <c r="EQ53" s="114"/>
      <c r="ER53" s="114"/>
      <c r="ES53" s="114"/>
      <c r="ET53" s="114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</row>
    <row r="54" spans="1:164" s="118" customFormat="1" ht="25.5">
      <c r="A54" s="505"/>
      <c r="B54" s="516" t="s">
        <v>817</v>
      </c>
      <c r="C54" s="504" t="s">
        <v>307</v>
      </c>
      <c r="D54" s="486">
        <v>16000</v>
      </c>
      <c r="E54" s="486">
        <v>17000</v>
      </c>
      <c r="F54" s="486">
        <v>16550</v>
      </c>
      <c r="G54" s="486">
        <v>16550</v>
      </c>
      <c r="H54" s="486">
        <v>16000</v>
      </c>
      <c r="I54" s="486">
        <v>17000</v>
      </c>
      <c r="J54" s="486">
        <v>18000</v>
      </c>
      <c r="K54" s="486">
        <v>15909</v>
      </c>
      <c r="L54" s="486">
        <v>16000</v>
      </c>
      <c r="M54" s="486">
        <v>17500</v>
      </c>
      <c r="N54" s="486"/>
      <c r="O54" s="480"/>
      <c r="P54" s="513"/>
      <c r="Q54" s="510"/>
      <c r="R54" s="511"/>
      <c r="S54" s="132"/>
      <c r="T54" s="115"/>
      <c r="U54" s="114"/>
      <c r="V54" s="116"/>
      <c r="W54" s="116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4"/>
      <c r="CT54" s="114"/>
      <c r="CU54" s="114"/>
      <c r="CV54" s="114"/>
      <c r="CW54" s="114"/>
      <c r="CX54" s="114"/>
      <c r="CY54" s="114"/>
      <c r="CZ54" s="114"/>
      <c r="DA54" s="114"/>
      <c r="DB54" s="114"/>
      <c r="DC54" s="114"/>
      <c r="DD54" s="114"/>
      <c r="DE54" s="114"/>
      <c r="DF54" s="114"/>
      <c r="DG54" s="114"/>
      <c r="DH54" s="114"/>
      <c r="DI54" s="114"/>
      <c r="DJ54" s="114"/>
      <c r="DK54" s="114"/>
      <c r="DL54" s="114"/>
      <c r="DM54" s="114"/>
      <c r="DN54" s="114"/>
      <c r="DO54" s="114"/>
      <c r="DP54" s="114"/>
      <c r="DQ54" s="114"/>
      <c r="DR54" s="114"/>
      <c r="DS54" s="114"/>
      <c r="DT54" s="114"/>
      <c r="DU54" s="114"/>
      <c r="DV54" s="114"/>
      <c r="DW54" s="114"/>
      <c r="DX54" s="114"/>
      <c r="DY54" s="114"/>
      <c r="DZ54" s="114"/>
      <c r="EA54" s="114"/>
      <c r="EB54" s="114"/>
      <c r="EC54" s="114"/>
      <c r="ED54" s="114"/>
      <c r="EE54" s="114"/>
      <c r="EF54" s="114"/>
      <c r="EG54" s="114"/>
      <c r="EH54" s="114"/>
      <c r="EI54" s="114"/>
      <c r="EJ54" s="114"/>
      <c r="EK54" s="114"/>
      <c r="EL54" s="114"/>
      <c r="EM54" s="114"/>
      <c r="EN54" s="114"/>
      <c r="EO54" s="114"/>
      <c r="EP54" s="114"/>
      <c r="EQ54" s="114"/>
      <c r="ER54" s="114"/>
      <c r="ES54" s="114"/>
      <c r="ET54" s="114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</row>
    <row r="55" spans="1:164" s="118" customFormat="1" ht="25.5">
      <c r="A55" s="505"/>
      <c r="B55" s="516" t="s">
        <v>818</v>
      </c>
      <c r="C55" s="504" t="s">
        <v>307</v>
      </c>
      <c r="D55" s="486">
        <v>16000</v>
      </c>
      <c r="E55" s="486">
        <v>17000</v>
      </c>
      <c r="F55" s="486">
        <v>16550</v>
      </c>
      <c r="G55" s="486">
        <v>16550</v>
      </c>
      <c r="H55" s="486">
        <v>16000</v>
      </c>
      <c r="I55" s="486">
        <v>17000</v>
      </c>
      <c r="J55" s="486">
        <v>18000</v>
      </c>
      <c r="K55" s="486">
        <v>15909</v>
      </c>
      <c r="L55" s="486">
        <v>16000</v>
      </c>
      <c r="M55" s="486">
        <v>17500</v>
      </c>
      <c r="N55" s="486"/>
      <c r="O55" s="506"/>
      <c r="P55" s="513"/>
      <c r="Q55" s="510"/>
      <c r="R55" s="511"/>
      <c r="S55" s="132"/>
      <c r="T55" s="115"/>
      <c r="U55" s="114"/>
      <c r="V55" s="116"/>
      <c r="W55" s="116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114"/>
      <c r="DB55" s="114"/>
      <c r="DC55" s="114"/>
      <c r="DD55" s="114"/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4"/>
      <c r="DS55" s="114"/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4"/>
      <c r="EH55" s="114"/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</row>
    <row r="56" spans="1:164" s="118" customFormat="1" ht="25.5">
      <c r="A56" s="505"/>
      <c r="B56" s="516" t="s">
        <v>1917</v>
      </c>
      <c r="C56" s="504" t="s">
        <v>307</v>
      </c>
      <c r="D56" s="486">
        <v>16000</v>
      </c>
      <c r="E56" s="486">
        <v>17000</v>
      </c>
      <c r="F56" s="486">
        <v>16550</v>
      </c>
      <c r="G56" s="486">
        <v>16550</v>
      </c>
      <c r="H56" s="486">
        <v>16000</v>
      </c>
      <c r="I56" s="486">
        <v>17000</v>
      </c>
      <c r="J56" s="486">
        <v>18000</v>
      </c>
      <c r="K56" s="486">
        <v>15909</v>
      </c>
      <c r="L56" s="486"/>
      <c r="M56" s="486">
        <v>17500</v>
      </c>
      <c r="N56" s="486"/>
      <c r="O56" s="506"/>
      <c r="P56" s="513"/>
      <c r="Q56" s="510"/>
      <c r="R56" s="511"/>
      <c r="S56" s="132"/>
      <c r="T56" s="115"/>
      <c r="U56" s="114"/>
      <c r="V56" s="116"/>
      <c r="W56" s="116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4"/>
      <c r="CM56" s="114"/>
      <c r="CN56" s="114"/>
      <c r="CO56" s="114"/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4"/>
      <c r="DS56" s="114"/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4"/>
      <c r="EH56" s="114"/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4"/>
      <c r="EW56" s="114"/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</row>
    <row r="57" spans="1:164" s="118" customFormat="1" ht="15.75">
      <c r="A57" s="502" t="s">
        <v>406</v>
      </c>
      <c r="B57" s="512" t="s">
        <v>623</v>
      </c>
      <c r="C57" s="504" t="s">
        <v>630</v>
      </c>
      <c r="D57" s="486">
        <v>20000</v>
      </c>
      <c r="E57" s="486"/>
      <c r="F57" s="486">
        <v>25000</v>
      </c>
      <c r="G57" s="486">
        <v>18182</v>
      </c>
      <c r="H57" s="486">
        <v>24000</v>
      </c>
      <c r="I57" s="486">
        <v>22000</v>
      </c>
      <c r="J57" s="486">
        <v>25000</v>
      </c>
      <c r="K57" s="486">
        <v>20455</v>
      </c>
      <c r="L57" s="486">
        <v>23000</v>
      </c>
      <c r="M57" s="486">
        <v>20000</v>
      </c>
      <c r="N57" s="479">
        <v>20000</v>
      </c>
      <c r="O57" s="506"/>
      <c r="P57" s="513"/>
      <c r="Q57" s="510"/>
      <c r="R57" s="511"/>
      <c r="S57" s="115"/>
      <c r="T57" s="115"/>
      <c r="U57" s="114"/>
      <c r="V57" s="116"/>
      <c r="W57" s="116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</row>
    <row r="58" spans="1:164" s="118" customFormat="1" ht="15.75">
      <c r="A58" s="502" t="s">
        <v>406</v>
      </c>
      <c r="B58" s="512" t="s">
        <v>624</v>
      </c>
      <c r="C58" s="504" t="s">
        <v>307</v>
      </c>
      <c r="D58" s="486">
        <v>20000</v>
      </c>
      <c r="E58" s="486">
        <v>25000</v>
      </c>
      <c r="F58" s="486">
        <v>18500</v>
      </c>
      <c r="G58" s="486">
        <v>18000</v>
      </c>
      <c r="H58" s="486">
        <v>22000</v>
      </c>
      <c r="I58" s="486">
        <v>20000</v>
      </c>
      <c r="J58" s="486">
        <v>25000</v>
      </c>
      <c r="K58" s="486">
        <v>27455</v>
      </c>
      <c r="L58" s="486">
        <v>19000</v>
      </c>
      <c r="M58" s="486">
        <v>20000</v>
      </c>
      <c r="N58" s="479">
        <v>15000</v>
      </c>
      <c r="O58" s="506"/>
      <c r="P58" s="513"/>
      <c r="Q58" s="445"/>
      <c r="R58" s="446"/>
      <c r="S58" s="124"/>
      <c r="T58" s="115"/>
      <c r="U58" s="114"/>
      <c r="V58" s="116"/>
      <c r="W58" s="116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/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  <c r="DU58" s="114"/>
      <c r="DV58" s="114"/>
      <c r="DW58" s="114"/>
      <c r="DX58" s="114"/>
      <c r="DY58" s="114"/>
      <c r="DZ58" s="114"/>
      <c r="EA58" s="114"/>
      <c r="EB58" s="114"/>
      <c r="EC58" s="114"/>
      <c r="ED58" s="114"/>
      <c r="EE58" s="114"/>
      <c r="EF58" s="114"/>
      <c r="EG58" s="114"/>
      <c r="EH58" s="114"/>
      <c r="EI58" s="114"/>
      <c r="EJ58" s="114"/>
      <c r="EK58" s="114"/>
      <c r="EL58" s="114"/>
      <c r="EM58" s="114"/>
      <c r="EN58" s="114"/>
      <c r="EO58" s="114"/>
      <c r="EP58" s="114"/>
      <c r="EQ58" s="114"/>
      <c r="ER58" s="114"/>
      <c r="ES58" s="114"/>
      <c r="ET58" s="114"/>
      <c r="EU58" s="114"/>
      <c r="EV58" s="114"/>
      <c r="EW58" s="114"/>
      <c r="EX58" s="114"/>
      <c r="EY58" s="114"/>
      <c r="EZ58" s="114"/>
      <c r="FA58" s="114"/>
      <c r="FB58" s="114"/>
      <c r="FC58" s="114"/>
      <c r="FD58" s="114"/>
      <c r="FE58" s="114"/>
      <c r="FF58" s="114"/>
      <c r="FG58" s="114"/>
      <c r="FH58" s="114"/>
    </row>
    <row r="59" spans="1:164" s="118" customFormat="1" ht="15.75">
      <c r="A59" s="505" t="s">
        <v>406</v>
      </c>
      <c r="B59" s="512" t="s">
        <v>625</v>
      </c>
      <c r="C59" s="504" t="s">
        <v>307</v>
      </c>
      <c r="D59" s="486">
        <v>20000</v>
      </c>
      <c r="E59" s="486">
        <v>25000</v>
      </c>
      <c r="F59" s="486">
        <v>18000</v>
      </c>
      <c r="G59" s="486">
        <v>19000</v>
      </c>
      <c r="H59" s="486">
        <v>22000</v>
      </c>
      <c r="I59" s="486">
        <v>20000</v>
      </c>
      <c r="J59" s="486">
        <v>25000</v>
      </c>
      <c r="K59" s="486">
        <v>26455</v>
      </c>
      <c r="L59" s="486">
        <v>22000</v>
      </c>
      <c r="M59" s="486">
        <v>20000</v>
      </c>
      <c r="N59" s="479">
        <v>15000</v>
      </c>
      <c r="O59" s="506"/>
      <c r="P59" s="513"/>
      <c r="Q59" s="491"/>
      <c r="R59" s="507"/>
      <c r="S59" s="119"/>
      <c r="T59" s="115"/>
      <c r="U59" s="114"/>
      <c r="V59" s="116"/>
      <c r="W59" s="116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  <c r="DU59" s="114"/>
      <c r="DV59" s="114"/>
      <c r="DW59" s="114"/>
      <c r="DX59" s="114"/>
      <c r="DY59" s="114"/>
      <c r="DZ59" s="114"/>
      <c r="EA59" s="114"/>
      <c r="EB59" s="114"/>
      <c r="EC59" s="114"/>
      <c r="ED59" s="114"/>
      <c r="EE59" s="114"/>
      <c r="EF59" s="114"/>
      <c r="EG59" s="114"/>
      <c r="EH59" s="114"/>
      <c r="EI59" s="114"/>
      <c r="EJ59" s="114"/>
      <c r="EK59" s="114"/>
      <c r="EL59" s="114"/>
      <c r="EM59" s="114"/>
      <c r="EN59" s="114"/>
      <c r="EO59" s="114"/>
      <c r="EP59" s="114"/>
      <c r="EQ59" s="114"/>
      <c r="ER59" s="114"/>
      <c r="ES59" s="114"/>
      <c r="ET59" s="114"/>
      <c r="EU59" s="114"/>
      <c r="EV59" s="114"/>
      <c r="EW59" s="114"/>
      <c r="EX59" s="114"/>
      <c r="EY59" s="114"/>
      <c r="EZ59" s="114"/>
      <c r="FA59" s="114"/>
      <c r="FB59" s="114"/>
      <c r="FC59" s="114"/>
      <c r="FD59" s="114"/>
      <c r="FE59" s="114"/>
      <c r="FF59" s="114"/>
      <c r="FG59" s="114"/>
      <c r="FH59" s="114"/>
    </row>
    <row r="60" spans="1:23" s="114" customFormat="1" ht="15.75">
      <c r="A60" s="505" t="s">
        <v>406</v>
      </c>
      <c r="B60" s="512" t="s">
        <v>714</v>
      </c>
      <c r="C60" s="504" t="s">
        <v>307</v>
      </c>
      <c r="D60" s="486">
        <v>14200</v>
      </c>
      <c r="E60" s="486"/>
      <c r="F60" s="486"/>
      <c r="G60" s="486"/>
      <c r="H60" s="486"/>
      <c r="I60" s="486"/>
      <c r="J60" s="486"/>
      <c r="K60" s="486">
        <v>21455</v>
      </c>
      <c r="L60" s="486"/>
      <c r="M60" s="486">
        <v>17000</v>
      </c>
      <c r="N60" s="479"/>
      <c r="O60" s="513"/>
      <c r="P60" s="513"/>
      <c r="Q60" s="510"/>
      <c r="R60" s="511"/>
      <c r="S60" s="115"/>
      <c r="T60" s="115"/>
      <c r="V60" s="116"/>
      <c r="W60" s="116"/>
    </row>
    <row r="61" spans="1:23" s="114" customFormat="1" ht="15" customHeight="1">
      <c r="A61" s="498">
        <v>6</v>
      </c>
      <c r="B61" s="517" t="s">
        <v>541</v>
      </c>
      <c r="C61" s="500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79"/>
      <c r="O61" s="513"/>
      <c r="P61" s="513"/>
      <c r="Q61" s="510"/>
      <c r="R61" s="511"/>
      <c r="S61" s="115"/>
      <c r="T61" s="115"/>
      <c r="V61" s="116"/>
      <c r="W61" s="116"/>
    </row>
    <row r="62" spans="1:23" s="114" customFormat="1" ht="15" customHeight="1">
      <c r="A62" s="505" t="s">
        <v>406</v>
      </c>
      <c r="B62" s="518" t="s">
        <v>627</v>
      </c>
      <c r="C62" s="500"/>
      <c r="D62" s="486"/>
      <c r="E62" s="486"/>
      <c r="F62" s="486"/>
      <c r="G62" s="486"/>
      <c r="H62" s="486"/>
      <c r="I62" s="486"/>
      <c r="J62" s="486"/>
      <c r="K62" s="486"/>
      <c r="L62" s="486"/>
      <c r="M62" s="486"/>
      <c r="N62" s="479"/>
      <c r="O62" s="513"/>
      <c r="P62" s="513"/>
      <c r="Q62" s="510"/>
      <c r="R62" s="511"/>
      <c r="S62" s="115"/>
      <c r="T62" s="115"/>
      <c r="V62" s="116"/>
      <c r="W62" s="116"/>
    </row>
    <row r="63" spans="1:23" s="114" customFormat="1" ht="15" customHeight="1">
      <c r="A63" s="519"/>
      <c r="B63" s="503" t="s">
        <v>628</v>
      </c>
      <c r="C63" s="504" t="s">
        <v>405</v>
      </c>
      <c r="D63" s="486">
        <v>400000</v>
      </c>
      <c r="E63" s="486"/>
      <c r="F63" s="486"/>
      <c r="G63" s="486"/>
      <c r="H63" s="486">
        <v>400000</v>
      </c>
      <c r="I63" s="486"/>
      <c r="J63" s="486">
        <v>265000</v>
      </c>
      <c r="K63" s="486">
        <v>450000</v>
      </c>
      <c r="L63" s="486"/>
      <c r="M63" s="486">
        <v>300000</v>
      </c>
      <c r="N63" s="479">
        <v>390000</v>
      </c>
      <c r="O63" s="513"/>
      <c r="P63" s="513"/>
      <c r="Q63" s="510"/>
      <c r="R63" s="511"/>
      <c r="S63" s="115"/>
      <c r="T63" s="115"/>
      <c r="V63" s="116"/>
      <c r="W63" s="116"/>
    </row>
    <row r="64" spans="1:23" s="114" customFormat="1" ht="15" customHeight="1">
      <c r="A64" s="505"/>
      <c r="B64" s="503" t="s">
        <v>212</v>
      </c>
      <c r="C64" s="504" t="s">
        <v>405</v>
      </c>
      <c r="D64" s="486">
        <v>750000</v>
      </c>
      <c r="E64" s="486"/>
      <c r="F64" s="486"/>
      <c r="G64" s="486"/>
      <c r="H64" s="486">
        <v>750000</v>
      </c>
      <c r="I64" s="486"/>
      <c r="J64" s="486">
        <v>700000</v>
      </c>
      <c r="K64" s="486">
        <v>850000</v>
      </c>
      <c r="L64" s="486"/>
      <c r="M64" s="486">
        <v>650000</v>
      </c>
      <c r="N64" s="479">
        <v>780000</v>
      </c>
      <c r="O64" s="513"/>
      <c r="P64" s="513"/>
      <c r="Q64" s="491"/>
      <c r="R64" s="507"/>
      <c r="S64" s="119"/>
      <c r="T64" s="115"/>
      <c r="V64" s="116"/>
      <c r="W64" s="116"/>
    </row>
    <row r="65" spans="1:23" s="114" customFormat="1" ht="15" customHeight="1">
      <c r="A65" s="505" t="s">
        <v>406</v>
      </c>
      <c r="B65" s="518" t="s">
        <v>684</v>
      </c>
      <c r="C65" s="500"/>
      <c r="D65" s="486"/>
      <c r="E65" s="486"/>
      <c r="F65" s="486"/>
      <c r="G65" s="486"/>
      <c r="H65" s="486"/>
      <c r="I65" s="486"/>
      <c r="J65" s="486"/>
      <c r="K65" s="486"/>
      <c r="L65" s="486"/>
      <c r="M65" s="486"/>
      <c r="N65" s="479"/>
      <c r="O65" s="513"/>
      <c r="P65" s="513"/>
      <c r="Q65" s="491"/>
      <c r="R65" s="507"/>
      <c r="S65" s="119"/>
      <c r="T65" s="115"/>
      <c r="V65" s="116"/>
      <c r="W65" s="116"/>
    </row>
    <row r="66" spans="1:23" s="114" customFormat="1" ht="15.75">
      <c r="A66" s="519"/>
      <c r="B66" s="503" t="s">
        <v>628</v>
      </c>
      <c r="C66" s="504"/>
      <c r="D66" s="486">
        <v>350000</v>
      </c>
      <c r="E66" s="486"/>
      <c r="F66" s="486">
        <v>360000</v>
      </c>
      <c r="G66" s="486">
        <v>360000</v>
      </c>
      <c r="H66" s="486">
        <v>300000</v>
      </c>
      <c r="I66" s="486">
        <v>250000</v>
      </c>
      <c r="J66" s="486">
        <v>240000</v>
      </c>
      <c r="K66" s="486">
        <v>360000</v>
      </c>
      <c r="L66" s="486"/>
      <c r="M66" s="486">
        <v>200000</v>
      </c>
      <c r="N66" s="479"/>
      <c r="O66" s="513"/>
      <c r="P66" s="506"/>
      <c r="Q66" s="445"/>
      <c r="R66" s="446"/>
      <c r="S66" s="124"/>
      <c r="T66" s="115"/>
      <c r="V66" s="116"/>
      <c r="W66" s="116"/>
    </row>
    <row r="67" spans="1:23" s="114" customFormat="1" ht="15.75">
      <c r="A67" s="519"/>
      <c r="B67" s="503" t="s">
        <v>212</v>
      </c>
      <c r="C67" s="504" t="s">
        <v>405</v>
      </c>
      <c r="D67" s="486">
        <v>500000</v>
      </c>
      <c r="E67" s="486"/>
      <c r="F67" s="486">
        <v>460000</v>
      </c>
      <c r="G67" s="486">
        <v>460000</v>
      </c>
      <c r="H67" s="486">
        <v>450000</v>
      </c>
      <c r="I67" s="486">
        <v>500000</v>
      </c>
      <c r="J67" s="486">
        <v>480000</v>
      </c>
      <c r="K67" s="486">
        <v>500000</v>
      </c>
      <c r="L67" s="486"/>
      <c r="M67" s="486">
        <v>400000</v>
      </c>
      <c r="N67" s="479"/>
      <c r="O67" s="513"/>
      <c r="P67" s="513"/>
      <c r="Q67" s="445"/>
      <c r="R67" s="446"/>
      <c r="S67" s="124"/>
      <c r="T67" s="115"/>
      <c r="V67" s="116"/>
      <c r="W67" s="116"/>
    </row>
    <row r="68" spans="1:164" s="114" customFormat="1" ht="15" customHeight="1">
      <c r="A68" s="505" t="s">
        <v>406</v>
      </c>
      <c r="B68" s="518" t="s">
        <v>27</v>
      </c>
      <c r="C68" s="500"/>
      <c r="D68" s="486"/>
      <c r="E68" s="486"/>
      <c r="F68" s="486"/>
      <c r="G68" s="486"/>
      <c r="H68" s="486"/>
      <c r="I68" s="486"/>
      <c r="J68" s="486"/>
      <c r="K68" s="486"/>
      <c r="L68" s="486"/>
      <c r="M68" s="486"/>
      <c r="N68" s="479"/>
      <c r="O68" s="513"/>
      <c r="P68" s="513"/>
      <c r="Q68" s="445"/>
      <c r="R68" s="446"/>
      <c r="S68" s="124"/>
      <c r="T68" s="124"/>
      <c r="U68" s="123"/>
      <c r="V68" s="122"/>
      <c r="W68" s="122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23"/>
      <c r="BI68" s="123"/>
      <c r="BJ68" s="123"/>
      <c r="BK68" s="123"/>
      <c r="BL68" s="123"/>
      <c r="BM68" s="123"/>
      <c r="BN68" s="123"/>
      <c r="BO68" s="123"/>
      <c r="BP68" s="123"/>
      <c r="BQ68" s="123"/>
      <c r="BR68" s="123"/>
      <c r="BS68" s="123"/>
      <c r="BT68" s="123"/>
      <c r="BU68" s="123"/>
      <c r="BV68" s="123"/>
      <c r="BW68" s="123"/>
      <c r="BX68" s="123"/>
      <c r="BY68" s="123"/>
      <c r="BZ68" s="123"/>
      <c r="CA68" s="123"/>
      <c r="CB68" s="123"/>
      <c r="CC68" s="123"/>
      <c r="CD68" s="123"/>
      <c r="CE68" s="123"/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</row>
    <row r="69" spans="1:164" s="114" customFormat="1" ht="15" customHeight="1">
      <c r="A69" s="519"/>
      <c r="B69" s="503" t="s">
        <v>628</v>
      </c>
      <c r="C69" s="504" t="s">
        <v>405</v>
      </c>
      <c r="D69" s="486">
        <v>485000</v>
      </c>
      <c r="E69" s="486"/>
      <c r="F69" s="486">
        <v>530000</v>
      </c>
      <c r="G69" s="486">
        <v>530000</v>
      </c>
      <c r="H69" s="486"/>
      <c r="I69" s="486">
        <v>450000</v>
      </c>
      <c r="J69" s="486">
        <v>375000</v>
      </c>
      <c r="K69" s="486">
        <v>450000</v>
      </c>
      <c r="L69" s="486"/>
      <c r="M69" s="486"/>
      <c r="N69" s="479"/>
      <c r="O69" s="513"/>
      <c r="P69" s="513"/>
      <c r="Q69" s="445"/>
      <c r="R69" s="445"/>
      <c r="S69" s="123"/>
      <c r="T69" s="119"/>
      <c r="U69" s="118"/>
      <c r="V69" s="117"/>
      <c r="W69" s="117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</row>
    <row r="70" spans="1:23" s="114" customFormat="1" ht="15.75">
      <c r="A70" s="505"/>
      <c r="B70" s="503" t="s">
        <v>212</v>
      </c>
      <c r="C70" s="504" t="s">
        <v>307</v>
      </c>
      <c r="D70" s="486">
        <v>785000</v>
      </c>
      <c r="E70" s="486"/>
      <c r="F70" s="486">
        <v>830000</v>
      </c>
      <c r="G70" s="486">
        <v>830000</v>
      </c>
      <c r="H70" s="486"/>
      <c r="I70" s="486">
        <v>850000</v>
      </c>
      <c r="J70" s="486">
        <v>700000</v>
      </c>
      <c r="K70" s="486">
        <v>800000</v>
      </c>
      <c r="L70" s="486"/>
      <c r="M70" s="486"/>
      <c r="N70" s="479"/>
      <c r="O70" s="513"/>
      <c r="P70" s="513"/>
      <c r="Q70" s="445"/>
      <c r="R70" s="445"/>
      <c r="S70" s="123"/>
      <c r="T70" s="115"/>
      <c r="V70" s="116"/>
      <c r="W70" s="116"/>
    </row>
    <row r="71" spans="1:23" s="114" customFormat="1" ht="15" customHeight="1">
      <c r="A71" s="505" t="s">
        <v>406</v>
      </c>
      <c r="B71" s="518" t="s">
        <v>217</v>
      </c>
      <c r="C71" s="504"/>
      <c r="D71" s="486"/>
      <c r="E71" s="486"/>
      <c r="F71" s="486"/>
      <c r="G71" s="486"/>
      <c r="H71" s="486"/>
      <c r="I71" s="486"/>
      <c r="J71" s="486"/>
      <c r="K71" s="486"/>
      <c r="L71" s="486"/>
      <c r="M71" s="486"/>
      <c r="N71" s="479"/>
      <c r="O71" s="513"/>
      <c r="P71" s="513"/>
      <c r="Q71" s="445"/>
      <c r="R71" s="445"/>
      <c r="S71" s="123"/>
      <c r="T71" s="115"/>
      <c r="V71" s="116"/>
      <c r="W71" s="116"/>
    </row>
    <row r="72" spans="1:23" s="114" customFormat="1" ht="15.75">
      <c r="A72" s="520"/>
      <c r="B72" s="484" t="s">
        <v>1220</v>
      </c>
      <c r="C72" s="521" t="s">
        <v>542</v>
      </c>
      <c r="D72" s="486">
        <v>1800000</v>
      </c>
      <c r="E72" s="486"/>
      <c r="F72" s="486"/>
      <c r="G72" s="486"/>
      <c r="H72" s="486">
        <v>2000000</v>
      </c>
      <c r="I72" s="486"/>
      <c r="J72" s="486">
        <v>2300000</v>
      </c>
      <c r="K72" s="486"/>
      <c r="L72" s="486"/>
      <c r="M72" s="486">
        <v>2000000</v>
      </c>
      <c r="N72" s="479">
        <v>2200000</v>
      </c>
      <c r="O72" s="513"/>
      <c r="P72" s="513"/>
      <c r="Q72" s="445"/>
      <c r="R72" s="445"/>
      <c r="S72" s="123"/>
      <c r="T72" s="115"/>
      <c r="V72" s="116"/>
      <c r="W72" s="116"/>
    </row>
    <row r="73" spans="1:23" s="114" customFormat="1" ht="15" customHeight="1">
      <c r="A73" s="505"/>
      <c r="B73" s="516" t="s">
        <v>591</v>
      </c>
      <c r="C73" s="504" t="s">
        <v>308</v>
      </c>
      <c r="D73" s="486">
        <v>1700000</v>
      </c>
      <c r="E73" s="486"/>
      <c r="F73" s="486"/>
      <c r="G73" s="486"/>
      <c r="H73" s="486">
        <v>1800000</v>
      </c>
      <c r="I73" s="486"/>
      <c r="J73" s="486">
        <v>2300000</v>
      </c>
      <c r="K73" s="486"/>
      <c r="L73" s="486"/>
      <c r="M73" s="486">
        <v>1800000</v>
      </c>
      <c r="N73" s="479">
        <v>2200000</v>
      </c>
      <c r="O73" s="513"/>
      <c r="P73" s="506"/>
      <c r="Q73" s="445"/>
      <c r="R73" s="445"/>
      <c r="S73" s="123"/>
      <c r="T73" s="115"/>
      <c r="V73" s="116"/>
      <c r="W73" s="116"/>
    </row>
    <row r="74" spans="1:164" s="114" customFormat="1" ht="15" customHeight="1">
      <c r="A74" s="505"/>
      <c r="B74" s="516" t="s">
        <v>592</v>
      </c>
      <c r="C74" s="504" t="s">
        <v>307</v>
      </c>
      <c r="D74" s="486">
        <v>1800000</v>
      </c>
      <c r="E74" s="486"/>
      <c r="F74" s="486"/>
      <c r="G74" s="486"/>
      <c r="H74" s="486"/>
      <c r="I74" s="486"/>
      <c r="J74" s="486">
        <v>2300000</v>
      </c>
      <c r="K74" s="486">
        <v>2500000</v>
      </c>
      <c r="L74" s="486"/>
      <c r="M74" s="486">
        <v>2000000</v>
      </c>
      <c r="N74" s="479"/>
      <c r="O74" s="513"/>
      <c r="P74" s="444"/>
      <c r="Q74" s="445"/>
      <c r="R74" s="445"/>
      <c r="S74" s="123"/>
      <c r="T74" s="119"/>
      <c r="U74" s="118"/>
      <c r="V74" s="117"/>
      <c r="W74" s="117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</row>
    <row r="75" spans="1:164" s="114" customFormat="1" ht="15" customHeight="1">
      <c r="A75" s="505" t="s">
        <v>406</v>
      </c>
      <c r="B75" s="518" t="s">
        <v>1702</v>
      </c>
      <c r="C75" s="504"/>
      <c r="D75" s="486"/>
      <c r="E75" s="486"/>
      <c r="F75" s="486"/>
      <c r="G75" s="486"/>
      <c r="H75" s="486"/>
      <c r="I75" s="486"/>
      <c r="J75" s="486"/>
      <c r="K75" s="486"/>
      <c r="L75" s="486"/>
      <c r="M75" s="486"/>
      <c r="N75" s="479"/>
      <c r="O75" s="513"/>
      <c r="P75" s="444"/>
      <c r="Q75" s="445"/>
      <c r="R75" s="445"/>
      <c r="S75" s="123"/>
      <c r="T75" s="119"/>
      <c r="U75" s="118"/>
      <c r="V75" s="117"/>
      <c r="W75" s="117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</row>
    <row r="76" spans="1:164" ht="15" customHeight="1">
      <c r="A76" s="505"/>
      <c r="B76" s="516" t="s">
        <v>626</v>
      </c>
      <c r="C76" s="521" t="s">
        <v>542</v>
      </c>
      <c r="D76" s="486">
        <v>1000000</v>
      </c>
      <c r="E76" s="486"/>
      <c r="F76" s="486">
        <v>1380000</v>
      </c>
      <c r="G76" s="486">
        <v>1380000</v>
      </c>
      <c r="H76" s="486">
        <v>1200000</v>
      </c>
      <c r="I76" s="486">
        <v>1380000</v>
      </c>
      <c r="J76" s="486">
        <v>1260000</v>
      </c>
      <c r="K76" s="486"/>
      <c r="L76" s="486"/>
      <c r="M76" s="486">
        <v>1400000</v>
      </c>
      <c r="N76" s="479">
        <v>1200000</v>
      </c>
      <c r="O76" s="444"/>
      <c r="P76" s="444"/>
      <c r="Q76" s="445"/>
      <c r="R76" s="445"/>
      <c r="S76" s="123"/>
      <c r="T76" s="119"/>
      <c r="U76" s="118"/>
      <c r="V76" s="117"/>
      <c r="W76" s="117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</row>
    <row r="77" spans="1:164" s="118" customFormat="1" ht="27" customHeight="1">
      <c r="A77" s="505"/>
      <c r="B77" s="516" t="s">
        <v>1221</v>
      </c>
      <c r="C77" s="504" t="s">
        <v>308</v>
      </c>
      <c r="D77" s="486">
        <v>900000</v>
      </c>
      <c r="E77" s="486"/>
      <c r="F77" s="486">
        <v>1180000</v>
      </c>
      <c r="G77" s="486">
        <v>1180000</v>
      </c>
      <c r="H77" s="486">
        <v>1150000</v>
      </c>
      <c r="I77" s="486">
        <v>1250000</v>
      </c>
      <c r="J77" s="486">
        <v>1135000</v>
      </c>
      <c r="K77" s="486"/>
      <c r="L77" s="486"/>
      <c r="M77" s="486">
        <v>1300000</v>
      </c>
      <c r="N77" s="479">
        <v>1200000</v>
      </c>
      <c r="O77" s="506"/>
      <c r="P77" s="445"/>
      <c r="Q77" s="445"/>
      <c r="R77" s="445"/>
      <c r="S77" s="123"/>
      <c r="T77" s="124"/>
      <c r="U77" s="123"/>
      <c r="V77" s="122"/>
      <c r="W77" s="122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  <c r="AX77" s="123"/>
      <c r="AY77" s="123"/>
      <c r="AZ77" s="123"/>
      <c r="BA77" s="123"/>
      <c r="BB77" s="123"/>
      <c r="BC77" s="123"/>
      <c r="BD77" s="123"/>
      <c r="BE77" s="123"/>
      <c r="BF77" s="123"/>
      <c r="BG77" s="123"/>
      <c r="BH77" s="123"/>
      <c r="BI77" s="123"/>
      <c r="BJ77" s="123"/>
      <c r="BK77" s="123"/>
      <c r="BL77" s="123"/>
      <c r="BM77" s="123"/>
      <c r="BN77" s="123"/>
      <c r="BO77" s="123"/>
      <c r="BP77" s="123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</row>
    <row r="78" spans="1:164" s="118" customFormat="1" ht="15.75">
      <c r="A78" s="505"/>
      <c r="B78" s="516" t="s">
        <v>29</v>
      </c>
      <c r="C78" s="504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479"/>
      <c r="O78" s="506"/>
      <c r="P78" s="445"/>
      <c r="Q78" s="445"/>
      <c r="R78" s="445"/>
      <c r="S78" s="123"/>
      <c r="T78" s="124"/>
      <c r="U78" s="123"/>
      <c r="V78" s="122"/>
      <c r="W78" s="122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</row>
    <row r="79" spans="1:164" s="114" customFormat="1" ht="15" customHeight="1">
      <c r="A79" s="505" t="s">
        <v>406</v>
      </c>
      <c r="B79" s="518" t="s">
        <v>26</v>
      </c>
      <c r="C79" s="504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479"/>
      <c r="O79" s="513"/>
      <c r="P79" s="445"/>
      <c r="Q79" s="445"/>
      <c r="R79" s="445"/>
      <c r="S79" s="123"/>
      <c r="T79" s="124"/>
      <c r="U79" s="123"/>
      <c r="V79" s="122"/>
      <c r="W79" s="122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</row>
    <row r="80" spans="1:164" s="114" customFormat="1" ht="18" customHeight="1">
      <c r="A80" s="520"/>
      <c r="B80" s="484" t="s">
        <v>1222</v>
      </c>
      <c r="C80" s="521" t="s">
        <v>542</v>
      </c>
      <c r="D80" s="486"/>
      <c r="E80" s="486"/>
      <c r="F80" s="486"/>
      <c r="G80" s="486">
        <v>2180000</v>
      </c>
      <c r="H80" s="486"/>
      <c r="I80" s="486">
        <v>2100000</v>
      </c>
      <c r="J80" s="486"/>
      <c r="K80" s="486">
        <v>2400000</v>
      </c>
      <c r="L80" s="486"/>
      <c r="M80" s="486"/>
      <c r="N80" s="479"/>
      <c r="O80" s="513"/>
      <c r="P80" s="445"/>
      <c r="Q80" s="445"/>
      <c r="R80" s="445"/>
      <c r="S80" s="123"/>
      <c r="T80" s="124"/>
      <c r="U80" s="123"/>
      <c r="V80" s="122"/>
      <c r="W80" s="122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</row>
    <row r="81" spans="1:164" s="114" customFormat="1" ht="15.75">
      <c r="A81" s="505"/>
      <c r="B81" s="516" t="s">
        <v>216</v>
      </c>
      <c r="C81" s="504" t="s">
        <v>308</v>
      </c>
      <c r="D81" s="486">
        <v>1800000</v>
      </c>
      <c r="E81" s="486"/>
      <c r="F81" s="486"/>
      <c r="G81" s="486">
        <v>1980000</v>
      </c>
      <c r="H81" s="486"/>
      <c r="I81" s="486">
        <v>2000000</v>
      </c>
      <c r="J81" s="486">
        <v>1900000</v>
      </c>
      <c r="K81" s="486">
        <v>2000000</v>
      </c>
      <c r="L81" s="486"/>
      <c r="M81" s="486"/>
      <c r="N81" s="479"/>
      <c r="O81" s="513"/>
      <c r="P81" s="444"/>
      <c r="Q81" s="445"/>
      <c r="R81" s="445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</row>
    <row r="82" spans="1:164" s="114" customFormat="1" ht="15.75">
      <c r="A82" s="505"/>
      <c r="B82" s="516" t="s">
        <v>849</v>
      </c>
      <c r="C82" s="504"/>
      <c r="D82" s="486">
        <v>2000000</v>
      </c>
      <c r="E82" s="486"/>
      <c r="F82" s="486"/>
      <c r="G82" s="486">
        <v>2800000</v>
      </c>
      <c r="H82" s="486"/>
      <c r="I82" s="486"/>
      <c r="J82" s="486">
        <v>1900000</v>
      </c>
      <c r="K82" s="486">
        <v>2200000</v>
      </c>
      <c r="L82" s="486"/>
      <c r="M82" s="486"/>
      <c r="N82" s="479"/>
      <c r="O82" s="513"/>
      <c r="P82" s="445"/>
      <c r="Q82" s="445"/>
      <c r="R82" s="445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3"/>
      <c r="AE82" s="123"/>
      <c r="AF82" s="123"/>
      <c r="AG82" s="123"/>
      <c r="AH82" s="123"/>
      <c r="AI82" s="123"/>
      <c r="AJ82" s="123"/>
      <c r="AK82" s="123"/>
      <c r="AL82" s="123"/>
      <c r="AM82" s="123"/>
      <c r="AN82" s="123"/>
      <c r="AO82" s="123"/>
      <c r="AP82" s="123"/>
      <c r="AQ82" s="123"/>
      <c r="AR82" s="123"/>
      <c r="AS82" s="123"/>
      <c r="AT82" s="123"/>
      <c r="AU82" s="123"/>
      <c r="AV82" s="123"/>
      <c r="AW82" s="123"/>
      <c r="AX82" s="123"/>
      <c r="AY82" s="123"/>
      <c r="AZ82" s="123"/>
      <c r="BA82" s="123"/>
      <c r="BB82" s="123"/>
      <c r="BC82" s="123"/>
      <c r="BD82" s="123"/>
      <c r="BE82" s="123"/>
      <c r="BF82" s="123"/>
      <c r="BG82" s="123"/>
      <c r="BH82" s="123"/>
      <c r="BI82" s="123"/>
      <c r="BJ82" s="123"/>
      <c r="BK82" s="123"/>
      <c r="BL82" s="123"/>
      <c r="BM82" s="123"/>
      <c r="BN82" s="123"/>
      <c r="BO82" s="123"/>
      <c r="BP82" s="123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</row>
    <row r="83" spans="1:164" s="114" customFormat="1" ht="15" customHeight="1">
      <c r="A83" s="505" t="s">
        <v>406</v>
      </c>
      <c r="B83" s="518" t="s">
        <v>218</v>
      </c>
      <c r="C83" s="504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479"/>
      <c r="O83" s="513"/>
      <c r="P83" s="445"/>
      <c r="Q83" s="445"/>
      <c r="R83" s="445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</row>
    <row r="84" spans="1:164" s="114" customFormat="1" ht="18" customHeight="1">
      <c r="A84" s="520"/>
      <c r="B84" s="484" t="s">
        <v>219</v>
      </c>
      <c r="C84" s="521" t="s">
        <v>405</v>
      </c>
      <c r="D84" s="486"/>
      <c r="E84" s="486"/>
      <c r="F84" s="486"/>
      <c r="G84" s="486"/>
      <c r="H84" s="486"/>
      <c r="I84" s="486">
        <v>100000</v>
      </c>
      <c r="J84" s="486">
        <v>80000</v>
      </c>
      <c r="K84" s="486">
        <v>45000</v>
      </c>
      <c r="L84" s="486"/>
      <c r="M84" s="486">
        <v>30000</v>
      </c>
      <c r="N84" s="479"/>
      <c r="O84" s="513"/>
      <c r="P84" s="445"/>
      <c r="Q84" s="445"/>
      <c r="R84" s="445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  <c r="AI84" s="123"/>
      <c r="AJ84" s="123"/>
      <c r="AK84" s="123"/>
      <c r="AL84" s="123"/>
      <c r="AM84" s="123"/>
      <c r="AN84" s="123"/>
      <c r="AO84" s="123"/>
      <c r="AP84" s="123"/>
      <c r="AQ84" s="123"/>
      <c r="AR84" s="123"/>
      <c r="AS84" s="123"/>
      <c r="AT84" s="123"/>
      <c r="AU84" s="123"/>
      <c r="AV84" s="123"/>
      <c r="AW84" s="123"/>
      <c r="AX84" s="123"/>
      <c r="AY84" s="123"/>
      <c r="AZ84" s="123"/>
      <c r="BA84" s="123"/>
      <c r="BB84" s="123"/>
      <c r="BC84" s="123"/>
      <c r="BD84" s="123"/>
      <c r="BE84" s="123"/>
      <c r="BF84" s="123"/>
      <c r="BG84" s="123"/>
      <c r="BH84" s="123"/>
      <c r="BI84" s="123"/>
      <c r="BJ84" s="123"/>
      <c r="BK84" s="123"/>
      <c r="BL84" s="123"/>
      <c r="BM84" s="123"/>
      <c r="BN84" s="123"/>
      <c r="BO84" s="123"/>
      <c r="BP84" s="123"/>
      <c r="BQ84" s="123"/>
      <c r="BR84" s="123"/>
      <c r="BS84" s="123"/>
      <c r="BT84" s="123"/>
      <c r="BU84" s="123"/>
      <c r="BV84" s="123"/>
      <c r="BW84" s="123"/>
      <c r="BX84" s="123"/>
      <c r="BY84" s="123"/>
      <c r="BZ84" s="123"/>
      <c r="CA84" s="123"/>
      <c r="CB84" s="123"/>
      <c r="CC84" s="123"/>
      <c r="CD84" s="123"/>
      <c r="CE84" s="123"/>
      <c r="CF84" s="123"/>
      <c r="CG84" s="123"/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</row>
    <row r="85" spans="1:164" s="114" customFormat="1" ht="15.75">
      <c r="A85" s="505"/>
      <c r="B85" s="516" t="s">
        <v>220</v>
      </c>
      <c r="C85" s="504" t="s">
        <v>308</v>
      </c>
      <c r="D85" s="486"/>
      <c r="E85" s="486"/>
      <c r="F85" s="486"/>
      <c r="G85" s="486">
        <v>1300000</v>
      </c>
      <c r="H85" s="486"/>
      <c r="I85" s="486">
        <v>1600000</v>
      </c>
      <c r="J85" s="486">
        <v>1200000</v>
      </c>
      <c r="K85" s="486">
        <v>1300000</v>
      </c>
      <c r="L85" s="486"/>
      <c r="M85" s="486">
        <v>380000</v>
      </c>
      <c r="N85" s="479"/>
      <c r="O85" s="513"/>
      <c r="P85" s="445"/>
      <c r="Q85" s="445"/>
      <c r="R85" s="445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</row>
    <row r="86" spans="1:164" s="118" customFormat="1" ht="15.75">
      <c r="A86" s="522"/>
      <c r="B86" s="523" t="s">
        <v>2301</v>
      </c>
      <c r="C86" s="524"/>
      <c r="D86" s="524"/>
      <c r="E86" s="524"/>
      <c r="F86" s="524"/>
      <c r="G86" s="524"/>
      <c r="H86" s="524"/>
      <c r="I86" s="524"/>
      <c r="J86" s="524"/>
      <c r="K86" s="524"/>
      <c r="L86" s="524"/>
      <c r="M86" s="524"/>
      <c r="N86" s="525"/>
      <c r="O86" s="506"/>
      <c r="P86" s="445"/>
      <c r="Q86" s="445"/>
      <c r="R86" s="445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</row>
    <row r="87" spans="1:164" s="118" customFormat="1" ht="18" customHeight="1">
      <c r="A87" s="494">
        <v>7</v>
      </c>
      <c r="B87" s="517" t="s">
        <v>593</v>
      </c>
      <c r="C87" s="526"/>
      <c r="D87" s="486"/>
      <c r="E87" s="486"/>
      <c r="F87" s="486"/>
      <c r="G87" s="486"/>
      <c r="H87" s="486"/>
      <c r="I87" s="486"/>
      <c r="J87" s="486"/>
      <c r="K87" s="486"/>
      <c r="L87" s="486"/>
      <c r="M87" s="486"/>
      <c r="N87" s="479"/>
      <c r="O87" s="506"/>
      <c r="P87" s="445"/>
      <c r="Q87" s="445"/>
      <c r="R87" s="445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</row>
    <row r="88" spans="1:23" ht="29.25" customHeight="1">
      <c r="A88" s="483"/>
      <c r="B88" s="516" t="s">
        <v>83</v>
      </c>
      <c r="C88" s="485" t="s">
        <v>542</v>
      </c>
      <c r="D88" s="486">
        <v>53000</v>
      </c>
      <c r="E88" s="486">
        <v>56000</v>
      </c>
      <c r="F88" s="486">
        <v>52000</v>
      </c>
      <c r="G88" s="486">
        <f>52000/(0.9*1.5)</f>
        <v>38518.51851851852</v>
      </c>
      <c r="H88" s="486">
        <v>60000</v>
      </c>
      <c r="I88" s="486"/>
      <c r="J88" s="486">
        <v>40000</v>
      </c>
      <c r="K88" s="486"/>
      <c r="L88" s="486">
        <v>55000</v>
      </c>
      <c r="M88" s="486">
        <v>40741</v>
      </c>
      <c r="N88" s="479"/>
      <c r="O88" s="444"/>
      <c r="P88" s="445"/>
      <c r="Q88" s="445"/>
      <c r="R88" s="445"/>
      <c r="S88" s="123"/>
      <c r="T88" s="123"/>
      <c r="V88" s="123"/>
      <c r="W88" s="123"/>
    </row>
    <row r="89" spans="1:23" ht="27.75" customHeight="1">
      <c r="A89" s="483"/>
      <c r="B89" s="516" t="s">
        <v>1615</v>
      </c>
      <c r="C89" s="485" t="s">
        <v>308</v>
      </c>
      <c r="D89" s="486">
        <v>44000</v>
      </c>
      <c r="E89" s="486"/>
      <c r="F89" s="486"/>
      <c r="G89" s="486"/>
      <c r="H89" s="486"/>
      <c r="I89" s="486">
        <v>42000</v>
      </c>
      <c r="J89" s="486"/>
      <c r="K89" s="486">
        <v>45000</v>
      </c>
      <c r="L89" s="486">
        <v>40000</v>
      </c>
      <c r="M89" s="486">
        <v>29630</v>
      </c>
      <c r="N89" s="486">
        <v>36000</v>
      </c>
      <c r="O89" s="444"/>
      <c r="P89" s="445"/>
      <c r="Q89" s="445"/>
      <c r="R89" s="445"/>
      <c r="S89" s="123"/>
      <c r="T89" s="123"/>
      <c r="V89" s="123"/>
      <c r="W89" s="123"/>
    </row>
    <row r="90" spans="1:23" ht="15.75" thickBot="1">
      <c r="A90" s="527"/>
      <c r="B90" s="528" t="s">
        <v>629</v>
      </c>
      <c r="C90" s="529" t="s">
        <v>405</v>
      </c>
      <c r="D90" s="530">
        <v>17000</v>
      </c>
      <c r="E90" s="530">
        <v>18666</v>
      </c>
      <c r="F90" s="530">
        <v>17000</v>
      </c>
      <c r="G90" s="530">
        <v>17000</v>
      </c>
      <c r="H90" s="530">
        <v>15000</v>
      </c>
      <c r="I90" s="530">
        <v>14000</v>
      </c>
      <c r="J90" s="530">
        <v>15000</v>
      </c>
      <c r="K90" s="530">
        <v>20000</v>
      </c>
      <c r="L90" s="530">
        <v>20000</v>
      </c>
      <c r="M90" s="530">
        <v>14000</v>
      </c>
      <c r="N90" s="530">
        <v>13000</v>
      </c>
      <c r="O90" s="444"/>
      <c r="P90" s="445"/>
      <c r="Q90" s="445"/>
      <c r="R90" s="445"/>
      <c r="S90" s="123"/>
      <c r="T90" s="123"/>
      <c r="V90" s="123"/>
      <c r="W90" s="123"/>
    </row>
    <row r="91" spans="3:23" ht="15">
      <c r="C91" s="130"/>
      <c r="D91" s="162"/>
      <c r="E91" s="162"/>
      <c r="F91" s="162"/>
      <c r="G91" s="162"/>
      <c r="H91" s="162"/>
      <c r="I91" s="162"/>
      <c r="J91" s="162"/>
      <c r="K91" s="162"/>
      <c r="L91" s="371"/>
      <c r="P91" s="123"/>
      <c r="R91" s="123"/>
      <c r="S91" s="123"/>
      <c r="T91" s="123"/>
      <c r="V91" s="123"/>
      <c r="W91" s="123"/>
    </row>
    <row r="92" spans="1:23" ht="15">
      <c r="A92" s="122"/>
      <c r="B92" s="122"/>
      <c r="C92" s="122"/>
      <c r="D92" s="163"/>
      <c r="E92" s="165"/>
      <c r="F92" s="165"/>
      <c r="G92" s="165"/>
      <c r="H92" s="163"/>
      <c r="I92" s="163"/>
      <c r="J92" s="370"/>
      <c r="K92" s="163"/>
      <c r="L92" s="163"/>
      <c r="M92" s="163"/>
      <c r="N92" s="163"/>
      <c r="O92" s="123"/>
      <c r="P92" s="123"/>
      <c r="R92" s="123"/>
      <c r="S92" s="123"/>
      <c r="T92" s="123"/>
      <c r="V92" s="123"/>
      <c r="W92" s="123"/>
    </row>
    <row r="93" spans="1:23" ht="15">
      <c r="A93" s="122"/>
      <c r="B93" s="122"/>
      <c r="C93" s="122"/>
      <c r="D93" s="163"/>
      <c r="E93" s="165"/>
      <c r="F93" s="165"/>
      <c r="G93" s="165"/>
      <c r="H93" s="163"/>
      <c r="I93" s="163"/>
      <c r="J93" s="370"/>
      <c r="K93" s="163"/>
      <c r="L93" s="163"/>
      <c r="M93" s="163"/>
      <c r="N93" s="163"/>
      <c r="O93" s="123"/>
      <c r="P93" s="123"/>
      <c r="R93" s="123"/>
      <c r="S93" s="123"/>
      <c r="T93" s="123"/>
      <c r="V93" s="123"/>
      <c r="W93" s="123"/>
    </row>
    <row r="94" spans="1:23" ht="15">
      <c r="A94" s="122"/>
      <c r="B94" s="122"/>
      <c r="C94" s="122"/>
      <c r="D94" s="163"/>
      <c r="E94" s="165"/>
      <c r="F94" s="165"/>
      <c r="G94" s="165"/>
      <c r="H94" s="163"/>
      <c r="I94" s="163"/>
      <c r="J94" s="370"/>
      <c r="K94" s="163"/>
      <c r="L94" s="163"/>
      <c r="M94" s="163"/>
      <c r="N94" s="163"/>
      <c r="O94" s="123"/>
      <c r="P94" s="123"/>
      <c r="R94" s="123"/>
      <c r="S94" s="123"/>
      <c r="T94" s="123"/>
      <c r="V94" s="123"/>
      <c r="W94" s="123"/>
    </row>
    <row r="95" spans="1:23" ht="15">
      <c r="A95" s="122"/>
      <c r="B95" s="122"/>
      <c r="C95" s="122"/>
      <c r="D95" s="163"/>
      <c r="E95" s="165"/>
      <c r="F95" s="165"/>
      <c r="G95" s="165"/>
      <c r="H95" s="163"/>
      <c r="I95" s="163"/>
      <c r="J95" s="370"/>
      <c r="K95" s="163"/>
      <c r="L95" s="163"/>
      <c r="M95" s="163"/>
      <c r="N95" s="163"/>
      <c r="O95" s="123"/>
      <c r="P95" s="123"/>
      <c r="R95" s="123"/>
      <c r="S95" s="123"/>
      <c r="T95" s="123"/>
      <c r="V95" s="123"/>
      <c r="W95" s="123"/>
    </row>
    <row r="96" spans="1:23" ht="15">
      <c r="A96" s="122"/>
      <c r="B96" s="122"/>
      <c r="C96" s="122"/>
      <c r="D96" s="163"/>
      <c r="E96" s="165"/>
      <c r="F96" s="165"/>
      <c r="G96" s="165"/>
      <c r="H96" s="163"/>
      <c r="I96" s="163"/>
      <c r="J96" s="370"/>
      <c r="K96" s="163"/>
      <c r="L96" s="163"/>
      <c r="M96" s="163"/>
      <c r="N96" s="163"/>
      <c r="O96" s="123"/>
      <c r="P96" s="123"/>
      <c r="R96" s="123"/>
      <c r="S96" s="123"/>
      <c r="T96" s="123"/>
      <c r="V96" s="123"/>
      <c r="W96" s="123"/>
    </row>
    <row r="97" spans="1:23" ht="15">
      <c r="A97" s="122"/>
      <c r="B97" s="122"/>
      <c r="C97" s="122"/>
      <c r="D97" s="163"/>
      <c r="E97" s="165"/>
      <c r="F97" s="165"/>
      <c r="G97" s="165"/>
      <c r="H97" s="163"/>
      <c r="I97" s="163"/>
      <c r="J97" s="370"/>
      <c r="K97" s="163"/>
      <c r="L97" s="163"/>
      <c r="M97" s="163"/>
      <c r="N97" s="163"/>
      <c r="O97" s="123"/>
      <c r="P97" s="123"/>
      <c r="R97" s="123"/>
      <c r="S97" s="123"/>
      <c r="T97" s="123"/>
      <c r="V97" s="123"/>
      <c r="W97" s="123"/>
    </row>
    <row r="98" spans="1:23" ht="15">
      <c r="A98" s="122"/>
      <c r="B98" s="122"/>
      <c r="C98" s="122"/>
      <c r="D98" s="163"/>
      <c r="E98" s="165"/>
      <c r="F98" s="165"/>
      <c r="G98" s="165"/>
      <c r="H98" s="163"/>
      <c r="I98" s="163"/>
      <c r="J98" s="370"/>
      <c r="K98" s="163"/>
      <c r="L98" s="163"/>
      <c r="M98" s="163"/>
      <c r="N98" s="163"/>
      <c r="O98" s="123"/>
      <c r="P98" s="123"/>
      <c r="R98" s="123"/>
      <c r="S98" s="123"/>
      <c r="T98" s="123"/>
      <c r="V98" s="123"/>
      <c r="W98" s="123"/>
    </row>
    <row r="99" spans="1:23" ht="15">
      <c r="A99" s="122"/>
      <c r="B99" s="122"/>
      <c r="C99" s="122"/>
      <c r="D99" s="163"/>
      <c r="E99" s="165"/>
      <c r="F99" s="165"/>
      <c r="G99" s="165"/>
      <c r="H99" s="163"/>
      <c r="I99" s="163"/>
      <c r="J99" s="370"/>
      <c r="K99" s="163"/>
      <c r="L99" s="163"/>
      <c r="M99" s="163"/>
      <c r="N99" s="163"/>
      <c r="O99" s="123"/>
      <c r="P99" s="123"/>
      <c r="R99" s="123"/>
      <c r="S99" s="123"/>
      <c r="T99" s="123"/>
      <c r="V99" s="123"/>
      <c r="W99" s="123"/>
    </row>
    <row r="100" spans="1:23" ht="15">
      <c r="A100" s="122"/>
      <c r="B100" s="122"/>
      <c r="C100" s="122"/>
      <c r="D100" s="163"/>
      <c r="E100" s="165"/>
      <c r="F100" s="165"/>
      <c r="G100" s="165"/>
      <c r="H100" s="163"/>
      <c r="I100" s="163"/>
      <c r="J100" s="370"/>
      <c r="K100" s="163"/>
      <c r="L100" s="163"/>
      <c r="M100" s="163"/>
      <c r="N100" s="163"/>
      <c r="O100" s="123"/>
      <c r="P100" s="123"/>
      <c r="R100" s="123"/>
      <c r="S100" s="123"/>
      <c r="T100" s="123"/>
      <c r="V100" s="123"/>
      <c r="W100" s="123"/>
    </row>
    <row r="101" spans="1:23" ht="15">
      <c r="A101" s="122"/>
      <c r="B101" s="122"/>
      <c r="C101" s="122"/>
      <c r="D101" s="163"/>
      <c r="E101" s="165"/>
      <c r="F101" s="165"/>
      <c r="G101" s="165"/>
      <c r="H101" s="163"/>
      <c r="I101" s="163"/>
      <c r="J101" s="370"/>
      <c r="K101" s="163"/>
      <c r="L101" s="163"/>
      <c r="M101" s="163"/>
      <c r="N101" s="163"/>
      <c r="O101" s="123"/>
      <c r="P101" s="123"/>
      <c r="R101" s="123"/>
      <c r="S101" s="123"/>
      <c r="T101" s="123"/>
      <c r="V101" s="123"/>
      <c r="W101" s="123"/>
    </row>
    <row r="102" spans="1:23" ht="15">
      <c r="A102" s="122"/>
      <c r="B102" s="122"/>
      <c r="C102" s="122"/>
      <c r="D102" s="163"/>
      <c r="E102" s="165"/>
      <c r="F102" s="165"/>
      <c r="G102" s="165"/>
      <c r="H102" s="163"/>
      <c r="I102" s="163"/>
      <c r="J102" s="370"/>
      <c r="K102" s="163"/>
      <c r="L102" s="163"/>
      <c r="M102" s="163"/>
      <c r="N102" s="163"/>
      <c r="O102" s="123"/>
      <c r="P102" s="123"/>
      <c r="R102" s="123"/>
      <c r="S102" s="123"/>
      <c r="T102" s="123"/>
      <c r="V102" s="123"/>
      <c r="W102" s="123"/>
    </row>
    <row r="103" spans="1:23" ht="15">
      <c r="A103" s="122"/>
      <c r="B103" s="122"/>
      <c r="C103" s="122"/>
      <c r="D103" s="163"/>
      <c r="E103" s="165"/>
      <c r="F103" s="165"/>
      <c r="G103" s="165"/>
      <c r="H103" s="163"/>
      <c r="I103" s="163"/>
      <c r="J103" s="370"/>
      <c r="K103" s="163"/>
      <c r="L103" s="163"/>
      <c r="M103" s="163"/>
      <c r="N103" s="163"/>
      <c r="O103" s="123"/>
      <c r="P103" s="123"/>
      <c r="R103" s="123"/>
      <c r="S103" s="123"/>
      <c r="T103" s="123"/>
      <c r="V103" s="123"/>
      <c r="W103" s="123"/>
    </row>
    <row r="104" spans="1:23" ht="15">
      <c r="A104" s="122"/>
      <c r="B104" s="122"/>
      <c r="C104" s="122"/>
      <c r="D104" s="163"/>
      <c r="E104" s="165"/>
      <c r="F104" s="165"/>
      <c r="G104" s="165"/>
      <c r="H104" s="163"/>
      <c r="I104" s="163"/>
      <c r="J104" s="370"/>
      <c r="K104" s="163"/>
      <c r="L104" s="163"/>
      <c r="M104" s="163"/>
      <c r="N104" s="163"/>
      <c r="O104" s="123"/>
      <c r="P104" s="123"/>
      <c r="R104" s="123"/>
      <c r="S104" s="123"/>
      <c r="T104" s="123"/>
      <c r="V104" s="123"/>
      <c r="W104" s="123"/>
    </row>
    <row r="105" spans="1:23" ht="15">
      <c r="A105" s="122"/>
      <c r="B105" s="122"/>
      <c r="C105" s="122"/>
      <c r="D105" s="163"/>
      <c r="E105" s="165"/>
      <c r="F105" s="165"/>
      <c r="G105" s="165"/>
      <c r="H105" s="163"/>
      <c r="I105" s="163"/>
      <c r="J105" s="370"/>
      <c r="K105" s="163"/>
      <c r="L105" s="163"/>
      <c r="M105" s="163"/>
      <c r="N105" s="163"/>
      <c r="O105" s="123"/>
      <c r="P105" s="123"/>
      <c r="R105" s="123"/>
      <c r="S105" s="123"/>
      <c r="T105" s="123"/>
      <c r="V105" s="123"/>
      <c r="W105" s="123"/>
    </row>
    <row r="106" spans="1:23" ht="15">
      <c r="A106" s="122"/>
      <c r="B106" s="122"/>
      <c r="C106" s="122"/>
      <c r="D106" s="163"/>
      <c r="E106" s="165"/>
      <c r="F106" s="165"/>
      <c r="G106" s="165"/>
      <c r="H106" s="163"/>
      <c r="I106" s="163"/>
      <c r="J106" s="370"/>
      <c r="K106" s="163"/>
      <c r="L106" s="163"/>
      <c r="M106" s="163"/>
      <c r="N106" s="163"/>
      <c r="O106" s="123"/>
      <c r="P106" s="123"/>
      <c r="R106" s="123"/>
      <c r="S106" s="123"/>
      <c r="T106" s="123"/>
      <c r="V106" s="123"/>
      <c r="W106" s="123"/>
    </row>
    <row r="107" spans="1:23" ht="15">
      <c r="A107" s="122"/>
      <c r="B107" s="122"/>
      <c r="C107" s="122"/>
      <c r="D107" s="163"/>
      <c r="E107" s="165"/>
      <c r="F107" s="165"/>
      <c r="G107" s="165"/>
      <c r="H107" s="163"/>
      <c r="I107" s="163"/>
      <c r="J107" s="370"/>
      <c r="K107" s="163"/>
      <c r="L107" s="163"/>
      <c r="M107" s="163"/>
      <c r="N107" s="163"/>
      <c r="O107" s="123"/>
      <c r="P107" s="123"/>
      <c r="R107" s="123"/>
      <c r="S107" s="123"/>
      <c r="T107" s="123"/>
      <c r="V107" s="123"/>
      <c r="W107" s="123"/>
    </row>
    <row r="108" spans="1:23" ht="15">
      <c r="A108" s="122"/>
      <c r="B108" s="122"/>
      <c r="C108" s="122"/>
      <c r="D108" s="163"/>
      <c r="E108" s="165"/>
      <c r="F108" s="165"/>
      <c r="G108" s="165"/>
      <c r="H108" s="163"/>
      <c r="I108" s="163"/>
      <c r="J108" s="370"/>
      <c r="K108" s="163"/>
      <c r="L108" s="163"/>
      <c r="M108" s="163"/>
      <c r="N108" s="163"/>
      <c r="O108" s="123"/>
      <c r="P108" s="123"/>
      <c r="R108" s="123"/>
      <c r="S108" s="123"/>
      <c r="T108" s="123"/>
      <c r="V108" s="123"/>
      <c r="W108" s="123"/>
    </row>
    <row r="109" spans="1:23" ht="15">
      <c r="A109" s="122"/>
      <c r="B109" s="122"/>
      <c r="C109" s="122"/>
      <c r="D109" s="163"/>
      <c r="E109" s="165"/>
      <c r="F109" s="165"/>
      <c r="G109" s="165"/>
      <c r="H109" s="163"/>
      <c r="I109" s="163"/>
      <c r="J109" s="370"/>
      <c r="K109" s="163"/>
      <c r="L109" s="163"/>
      <c r="M109" s="163"/>
      <c r="N109" s="163"/>
      <c r="O109" s="123"/>
      <c r="P109" s="123"/>
      <c r="R109" s="123"/>
      <c r="S109" s="123"/>
      <c r="T109" s="123"/>
      <c r="V109" s="123"/>
      <c r="W109" s="123"/>
    </row>
    <row r="110" spans="1:23" ht="15">
      <c r="A110" s="122"/>
      <c r="B110" s="122"/>
      <c r="C110" s="122"/>
      <c r="D110" s="163"/>
      <c r="E110" s="165"/>
      <c r="F110" s="165"/>
      <c r="G110" s="165"/>
      <c r="H110" s="163"/>
      <c r="I110" s="163"/>
      <c r="J110" s="370"/>
      <c r="K110" s="163"/>
      <c r="L110" s="163"/>
      <c r="M110" s="163"/>
      <c r="N110" s="163"/>
      <c r="O110" s="123"/>
      <c r="P110" s="123"/>
      <c r="R110" s="123"/>
      <c r="S110" s="123"/>
      <c r="T110" s="123"/>
      <c r="V110" s="123"/>
      <c r="W110" s="123"/>
    </row>
    <row r="111" spans="1:23" ht="15">
      <c r="A111" s="122"/>
      <c r="B111" s="122"/>
      <c r="C111" s="122"/>
      <c r="D111" s="163"/>
      <c r="E111" s="165"/>
      <c r="F111" s="165"/>
      <c r="G111" s="165"/>
      <c r="H111" s="163"/>
      <c r="I111" s="163"/>
      <c r="J111" s="370"/>
      <c r="K111" s="163"/>
      <c r="L111" s="163"/>
      <c r="M111" s="163"/>
      <c r="N111" s="163"/>
      <c r="O111" s="123"/>
      <c r="P111" s="123"/>
      <c r="R111" s="123"/>
      <c r="S111" s="123"/>
      <c r="T111" s="123"/>
      <c r="V111" s="123"/>
      <c r="W111" s="123"/>
    </row>
    <row r="112" spans="1:23" ht="15">
      <c r="A112" s="122"/>
      <c r="B112" s="122"/>
      <c r="C112" s="122"/>
      <c r="D112" s="163"/>
      <c r="E112" s="165"/>
      <c r="F112" s="165"/>
      <c r="G112" s="165"/>
      <c r="H112" s="163"/>
      <c r="I112" s="163"/>
      <c r="J112" s="370"/>
      <c r="K112" s="163"/>
      <c r="L112" s="163"/>
      <c r="M112" s="163"/>
      <c r="N112" s="163"/>
      <c r="O112" s="123"/>
      <c r="P112" s="123"/>
      <c r="R112" s="123"/>
      <c r="S112" s="123"/>
      <c r="T112" s="123"/>
      <c r="V112" s="123"/>
      <c r="W112" s="123"/>
    </row>
    <row r="113" spans="1:23" ht="15">
      <c r="A113" s="122"/>
      <c r="B113" s="122"/>
      <c r="C113" s="122"/>
      <c r="D113" s="163"/>
      <c r="E113" s="165"/>
      <c r="F113" s="165"/>
      <c r="G113" s="165"/>
      <c r="H113" s="163"/>
      <c r="I113" s="163"/>
      <c r="J113" s="370"/>
      <c r="K113" s="163"/>
      <c r="L113" s="163"/>
      <c r="M113" s="163"/>
      <c r="N113" s="163"/>
      <c r="O113" s="123"/>
      <c r="P113" s="123"/>
      <c r="R113" s="123"/>
      <c r="S113" s="123"/>
      <c r="T113" s="123"/>
      <c r="V113" s="123"/>
      <c r="W113" s="123"/>
    </row>
    <row r="114" spans="1:23" ht="15">
      <c r="A114" s="122"/>
      <c r="B114" s="122"/>
      <c r="C114" s="122"/>
      <c r="D114" s="163"/>
      <c r="E114" s="165"/>
      <c r="F114" s="165"/>
      <c r="G114" s="165"/>
      <c r="H114" s="163"/>
      <c r="I114" s="163"/>
      <c r="J114" s="370"/>
      <c r="K114" s="163"/>
      <c r="L114" s="163"/>
      <c r="M114" s="163"/>
      <c r="N114" s="163"/>
      <c r="O114" s="123"/>
      <c r="P114" s="123"/>
      <c r="R114" s="123"/>
      <c r="S114" s="123"/>
      <c r="T114" s="123"/>
      <c r="V114" s="123"/>
      <c r="W114" s="123"/>
    </row>
    <row r="115" spans="1:23" ht="15">
      <c r="A115" s="122"/>
      <c r="B115" s="122"/>
      <c r="C115" s="122"/>
      <c r="D115" s="163"/>
      <c r="E115" s="165"/>
      <c r="F115" s="165"/>
      <c r="G115" s="165"/>
      <c r="H115" s="163"/>
      <c r="I115" s="163"/>
      <c r="J115" s="370"/>
      <c r="K115" s="163"/>
      <c r="L115" s="163"/>
      <c r="M115" s="163"/>
      <c r="N115" s="163"/>
      <c r="O115" s="123"/>
      <c r="P115" s="123"/>
      <c r="R115" s="123"/>
      <c r="S115" s="123"/>
      <c r="T115" s="123"/>
      <c r="V115" s="123"/>
      <c r="W115" s="123"/>
    </row>
    <row r="116" spans="1:23" ht="15">
      <c r="A116" s="122"/>
      <c r="B116" s="122"/>
      <c r="C116" s="122"/>
      <c r="D116" s="163"/>
      <c r="E116" s="165"/>
      <c r="F116" s="165"/>
      <c r="G116" s="165"/>
      <c r="H116" s="163"/>
      <c r="I116" s="163"/>
      <c r="J116" s="370"/>
      <c r="K116" s="163"/>
      <c r="L116" s="163"/>
      <c r="M116" s="163"/>
      <c r="N116" s="163"/>
      <c r="O116" s="123"/>
      <c r="P116" s="123"/>
      <c r="R116" s="123"/>
      <c r="S116" s="123"/>
      <c r="T116" s="123"/>
      <c r="V116" s="123"/>
      <c r="W116" s="123"/>
    </row>
    <row r="117" spans="1:23" ht="15">
      <c r="A117" s="122"/>
      <c r="B117" s="122"/>
      <c r="C117" s="122"/>
      <c r="D117" s="163"/>
      <c r="E117" s="165"/>
      <c r="F117" s="165"/>
      <c r="G117" s="165"/>
      <c r="H117" s="163"/>
      <c r="I117" s="163"/>
      <c r="J117" s="370"/>
      <c r="K117" s="163"/>
      <c r="L117" s="163"/>
      <c r="M117" s="163"/>
      <c r="N117" s="163"/>
      <c r="O117" s="123"/>
      <c r="P117" s="123"/>
      <c r="R117" s="123"/>
      <c r="S117" s="123"/>
      <c r="T117" s="123"/>
      <c r="V117" s="123"/>
      <c r="W117" s="123"/>
    </row>
    <row r="118" spans="1:23" ht="15">
      <c r="A118" s="122"/>
      <c r="B118" s="122"/>
      <c r="C118" s="122"/>
      <c r="D118" s="163"/>
      <c r="E118" s="165"/>
      <c r="F118" s="165"/>
      <c r="G118" s="165"/>
      <c r="H118" s="163"/>
      <c r="I118" s="163"/>
      <c r="J118" s="370"/>
      <c r="K118" s="163"/>
      <c r="L118" s="163"/>
      <c r="M118" s="163"/>
      <c r="N118" s="163"/>
      <c r="O118" s="123"/>
      <c r="P118" s="123"/>
      <c r="R118" s="123"/>
      <c r="S118" s="123"/>
      <c r="T118" s="123"/>
      <c r="V118" s="123"/>
      <c r="W118" s="123"/>
    </row>
    <row r="119" spans="1:23" ht="15">
      <c r="A119" s="122"/>
      <c r="B119" s="122"/>
      <c r="C119" s="122"/>
      <c r="D119" s="163"/>
      <c r="E119" s="165"/>
      <c r="F119" s="165"/>
      <c r="G119" s="165"/>
      <c r="H119" s="163"/>
      <c r="I119" s="163"/>
      <c r="J119" s="370"/>
      <c r="K119" s="163"/>
      <c r="L119" s="163"/>
      <c r="M119" s="163"/>
      <c r="N119" s="163"/>
      <c r="O119" s="123"/>
      <c r="P119" s="123"/>
      <c r="R119" s="123"/>
      <c r="S119" s="123"/>
      <c r="T119" s="123"/>
      <c r="V119" s="123"/>
      <c r="W119" s="123"/>
    </row>
    <row r="120" spans="1:23" ht="15">
      <c r="A120" s="122"/>
      <c r="B120" s="122"/>
      <c r="C120" s="122"/>
      <c r="D120" s="163"/>
      <c r="E120" s="165"/>
      <c r="F120" s="165"/>
      <c r="G120" s="165"/>
      <c r="H120" s="163"/>
      <c r="I120" s="163"/>
      <c r="J120" s="370"/>
      <c r="K120" s="163"/>
      <c r="L120" s="163"/>
      <c r="M120" s="163"/>
      <c r="N120" s="163"/>
      <c r="O120" s="123"/>
      <c r="P120" s="123"/>
      <c r="R120" s="123"/>
      <c r="S120" s="123"/>
      <c r="T120" s="123"/>
      <c r="V120" s="123"/>
      <c r="W120" s="123"/>
    </row>
    <row r="121" spans="1:23" ht="15">
      <c r="A121" s="122"/>
      <c r="B121" s="122"/>
      <c r="C121" s="122"/>
      <c r="D121" s="163"/>
      <c r="E121" s="165"/>
      <c r="F121" s="165"/>
      <c r="G121" s="165"/>
      <c r="H121" s="163"/>
      <c r="I121" s="163"/>
      <c r="J121" s="370"/>
      <c r="K121" s="163"/>
      <c r="L121" s="163"/>
      <c r="M121" s="163"/>
      <c r="N121" s="163"/>
      <c r="O121" s="123"/>
      <c r="P121" s="123"/>
      <c r="R121" s="123"/>
      <c r="S121" s="123"/>
      <c r="T121" s="123"/>
      <c r="V121" s="123"/>
      <c r="W121" s="123"/>
    </row>
    <row r="122" spans="1:23" ht="15">
      <c r="A122" s="122"/>
      <c r="B122" s="122"/>
      <c r="C122" s="122"/>
      <c r="D122" s="163"/>
      <c r="E122" s="165"/>
      <c r="F122" s="165"/>
      <c r="G122" s="165"/>
      <c r="H122" s="163"/>
      <c r="I122" s="163"/>
      <c r="J122" s="370"/>
      <c r="K122" s="163"/>
      <c r="L122" s="163"/>
      <c r="M122" s="163"/>
      <c r="N122" s="163"/>
      <c r="O122" s="123"/>
      <c r="P122" s="123"/>
      <c r="R122" s="123"/>
      <c r="S122" s="123"/>
      <c r="T122" s="123"/>
      <c r="V122" s="123"/>
      <c r="W122" s="123"/>
    </row>
    <row r="123" spans="1:23" ht="15">
      <c r="A123" s="122"/>
      <c r="B123" s="122"/>
      <c r="C123" s="122"/>
      <c r="D123" s="163"/>
      <c r="E123" s="165"/>
      <c r="F123" s="165"/>
      <c r="G123" s="165"/>
      <c r="H123" s="163"/>
      <c r="I123" s="163"/>
      <c r="J123" s="370"/>
      <c r="K123" s="163"/>
      <c r="L123" s="163"/>
      <c r="M123" s="163"/>
      <c r="N123" s="163"/>
      <c r="O123" s="123"/>
      <c r="P123" s="123"/>
      <c r="R123" s="123"/>
      <c r="S123" s="123"/>
      <c r="T123" s="123"/>
      <c r="V123" s="123"/>
      <c r="W123" s="123"/>
    </row>
    <row r="124" spans="1:23" ht="15">
      <c r="A124" s="122"/>
      <c r="B124" s="122"/>
      <c r="C124" s="122"/>
      <c r="D124" s="163"/>
      <c r="E124" s="165"/>
      <c r="F124" s="165"/>
      <c r="G124" s="165"/>
      <c r="H124" s="163"/>
      <c r="I124" s="163"/>
      <c r="J124" s="370"/>
      <c r="K124" s="163"/>
      <c r="L124" s="163"/>
      <c r="M124" s="163"/>
      <c r="N124" s="163"/>
      <c r="O124" s="123"/>
      <c r="P124" s="123"/>
      <c r="R124" s="123"/>
      <c r="S124" s="123"/>
      <c r="T124" s="123"/>
      <c r="V124" s="123"/>
      <c r="W124" s="123"/>
    </row>
    <row r="125" spans="1:23" ht="15">
      <c r="A125" s="122"/>
      <c r="B125" s="122"/>
      <c r="C125" s="122"/>
      <c r="D125" s="163"/>
      <c r="E125" s="165"/>
      <c r="F125" s="165"/>
      <c r="G125" s="165"/>
      <c r="H125" s="163"/>
      <c r="I125" s="163"/>
      <c r="J125" s="370"/>
      <c r="K125" s="163"/>
      <c r="L125" s="163"/>
      <c r="M125" s="163"/>
      <c r="N125" s="163"/>
      <c r="O125" s="123"/>
      <c r="P125" s="123"/>
      <c r="R125" s="123"/>
      <c r="S125" s="123"/>
      <c r="T125" s="123"/>
      <c r="V125" s="123"/>
      <c r="W125" s="123"/>
    </row>
    <row r="126" spans="1:23" ht="15">
      <c r="A126" s="122"/>
      <c r="B126" s="122"/>
      <c r="C126" s="122"/>
      <c r="D126" s="163"/>
      <c r="E126" s="165"/>
      <c r="F126" s="165"/>
      <c r="G126" s="165"/>
      <c r="H126" s="163"/>
      <c r="I126" s="163"/>
      <c r="J126" s="370"/>
      <c r="K126" s="163"/>
      <c r="L126" s="163"/>
      <c r="M126" s="163"/>
      <c r="N126" s="163"/>
      <c r="O126" s="123"/>
      <c r="P126" s="123"/>
      <c r="R126" s="123"/>
      <c r="S126" s="123"/>
      <c r="T126" s="123"/>
      <c r="V126" s="123"/>
      <c r="W126" s="123"/>
    </row>
    <row r="127" spans="1:23" ht="15">
      <c r="A127" s="122"/>
      <c r="B127" s="122"/>
      <c r="C127" s="122"/>
      <c r="D127" s="163"/>
      <c r="E127" s="165"/>
      <c r="F127" s="165"/>
      <c r="G127" s="165"/>
      <c r="H127" s="163"/>
      <c r="I127" s="163"/>
      <c r="J127" s="370"/>
      <c r="K127" s="163"/>
      <c r="L127" s="163"/>
      <c r="M127" s="163"/>
      <c r="N127" s="163"/>
      <c r="O127" s="123"/>
      <c r="P127" s="123"/>
      <c r="R127" s="123"/>
      <c r="S127" s="123"/>
      <c r="T127" s="123"/>
      <c r="V127" s="123"/>
      <c r="W127" s="123"/>
    </row>
    <row r="128" spans="1:23" ht="15">
      <c r="A128" s="122"/>
      <c r="B128" s="122"/>
      <c r="C128" s="122"/>
      <c r="D128" s="163"/>
      <c r="E128" s="165"/>
      <c r="F128" s="165"/>
      <c r="G128" s="165"/>
      <c r="H128" s="163"/>
      <c r="I128" s="163"/>
      <c r="J128" s="370"/>
      <c r="K128" s="163"/>
      <c r="L128" s="163"/>
      <c r="M128" s="163"/>
      <c r="N128" s="163"/>
      <c r="O128" s="123"/>
      <c r="P128" s="123"/>
      <c r="R128" s="123"/>
      <c r="S128" s="123"/>
      <c r="T128" s="123"/>
      <c r="V128" s="123"/>
      <c r="W128" s="123"/>
    </row>
    <row r="129" spans="1:23" ht="15">
      <c r="A129" s="122"/>
      <c r="B129" s="122"/>
      <c r="C129" s="122"/>
      <c r="D129" s="163"/>
      <c r="E129" s="165"/>
      <c r="F129" s="165"/>
      <c r="G129" s="165"/>
      <c r="H129" s="163"/>
      <c r="I129" s="163"/>
      <c r="J129" s="370"/>
      <c r="K129" s="163"/>
      <c r="L129" s="163"/>
      <c r="M129" s="163"/>
      <c r="N129" s="163"/>
      <c r="O129" s="123"/>
      <c r="P129" s="123"/>
      <c r="R129" s="123"/>
      <c r="S129" s="123"/>
      <c r="T129" s="123"/>
      <c r="V129" s="123"/>
      <c r="W129" s="123"/>
    </row>
    <row r="130" spans="1:23" ht="15">
      <c r="A130" s="122"/>
      <c r="B130" s="122"/>
      <c r="C130" s="122"/>
      <c r="D130" s="163"/>
      <c r="E130" s="165"/>
      <c r="F130" s="165"/>
      <c r="G130" s="165"/>
      <c r="H130" s="163"/>
      <c r="I130" s="163"/>
      <c r="J130" s="370"/>
      <c r="K130" s="163"/>
      <c r="L130" s="163"/>
      <c r="M130" s="163"/>
      <c r="N130" s="163"/>
      <c r="O130" s="123"/>
      <c r="P130" s="123"/>
      <c r="R130" s="123"/>
      <c r="S130" s="123"/>
      <c r="T130" s="123"/>
      <c r="V130" s="123"/>
      <c r="W130" s="123"/>
    </row>
    <row r="131" spans="1:23" ht="15">
      <c r="A131" s="122"/>
      <c r="B131" s="122"/>
      <c r="C131" s="122"/>
      <c r="D131" s="163"/>
      <c r="E131" s="165"/>
      <c r="F131" s="165"/>
      <c r="G131" s="165"/>
      <c r="H131" s="163"/>
      <c r="I131" s="163"/>
      <c r="J131" s="370"/>
      <c r="K131" s="163"/>
      <c r="L131" s="163"/>
      <c r="M131" s="163"/>
      <c r="N131" s="163"/>
      <c r="O131" s="123"/>
      <c r="P131" s="123"/>
      <c r="R131" s="123"/>
      <c r="S131" s="123"/>
      <c r="T131" s="123"/>
      <c r="V131" s="123"/>
      <c r="W131" s="123"/>
    </row>
    <row r="132" spans="1:23" ht="15">
      <c r="A132" s="122"/>
      <c r="B132" s="122"/>
      <c r="C132" s="122"/>
      <c r="D132" s="163"/>
      <c r="E132" s="165"/>
      <c r="F132" s="165"/>
      <c r="G132" s="165"/>
      <c r="H132" s="163"/>
      <c r="I132" s="163"/>
      <c r="J132" s="370"/>
      <c r="K132" s="163"/>
      <c r="L132" s="163"/>
      <c r="M132" s="163"/>
      <c r="N132" s="163"/>
      <c r="O132" s="123"/>
      <c r="P132" s="123"/>
      <c r="R132" s="123"/>
      <c r="S132" s="123"/>
      <c r="T132" s="123"/>
      <c r="V132" s="123"/>
      <c r="W132" s="123"/>
    </row>
    <row r="133" spans="1:23" ht="15">
      <c r="A133" s="122"/>
      <c r="B133" s="122"/>
      <c r="C133" s="122"/>
      <c r="D133" s="163"/>
      <c r="E133" s="165"/>
      <c r="F133" s="165"/>
      <c r="G133" s="165"/>
      <c r="H133" s="163"/>
      <c r="I133" s="163"/>
      <c r="J133" s="370"/>
      <c r="K133" s="163"/>
      <c r="L133" s="163"/>
      <c r="M133" s="163"/>
      <c r="N133" s="163"/>
      <c r="O133" s="123"/>
      <c r="P133" s="123"/>
      <c r="R133" s="123"/>
      <c r="S133" s="123"/>
      <c r="T133" s="123"/>
      <c r="V133" s="123"/>
      <c r="W133" s="123"/>
    </row>
    <row r="134" spans="1:23" ht="15">
      <c r="A134" s="122"/>
      <c r="B134" s="122"/>
      <c r="C134" s="122"/>
      <c r="D134" s="163"/>
      <c r="E134" s="165"/>
      <c r="F134" s="165"/>
      <c r="G134" s="165"/>
      <c r="H134" s="163"/>
      <c r="I134" s="163"/>
      <c r="J134" s="370"/>
      <c r="K134" s="163"/>
      <c r="L134" s="163"/>
      <c r="M134" s="163"/>
      <c r="N134" s="163"/>
      <c r="O134" s="123"/>
      <c r="P134" s="123"/>
      <c r="R134" s="123"/>
      <c r="S134" s="123"/>
      <c r="T134" s="123"/>
      <c r="V134" s="123"/>
      <c r="W134" s="123"/>
    </row>
    <row r="135" spans="1:23" ht="15">
      <c r="A135" s="122"/>
      <c r="B135" s="122"/>
      <c r="C135" s="122"/>
      <c r="D135" s="163"/>
      <c r="E135" s="165"/>
      <c r="F135" s="165"/>
      <c r="G135" s="165"/>
      <c r="H135" s="163"/>
      <c r="I135" s="163"/>
      <c r="J135" s="370"/>
      <c r="K135" s="163"/>
      <c r="L135" s="163"/>
      <c r="M135" s="163"/>
      <c r="N135" s="163"/>
      <c r="O135" s="123"/>
      <c r="P135" s="123"/>
      <c r="R135" s="123"/>
      <c r="S135" s="123"/>
      <c r="T135" s="123"/>
      <c r="V135" s="123"/>
      <c r="W135" s="123"/>
    </row>
    <row r="136" spans="1:23" ht="15">
      <c r="A136" s="122"/>
      <c r="B136" s="122"/>
      <c r="C136" s="122"/>
      <c r="D136" s="163"/>
      <c r="E136" s="165"/>
      <c r="F136" s="165"/>
      <c r="G136" s="165"/>
      <c r="H136" s="163"/>
      <c r="I136" s="163"/>
      <c r="J136" s="370"/>
      <c r="K136" s="163"/>
      <c r="L136" s="163"/>
      <c r="M136" s="163"/>
      <c r="N136" s="163"/>
      <c r="O136" s="123"/>
      <c r="P136" s="123"/>
      <c r="R136" s="123"/>
      <c r="S136" s="123"/>
      <c r="T136" s="123"/>
      <c r="V136" s="123"/>
      <c r="W136" s="123"/>
    </row>
    <row r="137" spans="1:23" ht="15">
      <c r="A137" s="122"/>
      <c r="B137" s="122"/>
      <c r="C137" s="122"/>
      <c r="D137" s="163"/>
      <c r="E137" s="165"/>
      <c r="F137" s="165"/>
      <c r="G137" s="165"/>
      <c r="H137" s="163"/>
      <c r="I137" s="163"/>
      <c r="J137" s="370"/>
      <c r="K137" s="163"/>
      <c r="L137" s="163"/>
      <c r="M137" s="163"/>
      <c r="N137" s="163"/>
      <c r="O137" s="123"/>
      <c r="P137" s="123"/>
      <c r="R137" s="123"/>
      <c r="S137" s="123"/>
      <c r="T137" s="123"/>
      <c r="V137" s="123"/>
      <c r="W137" s="123"/>
    </row>
    <row r="138" spans="1:23" ht="15">
      <c r="A138" s="122"/>
      <c r="B138" s="122"/>
      <c r="C138" s="122"/>
      <c r="D138" s="163"/>
      <c r="E138" s="165"/>
      <c r="F138" s="165"/>
      <c r="G138" s="165"/>
      <c r="H138" s="163"/>
      <c r="I138" s="163"/>
      <c r="J138" s="370"/>
      <c r="K138" s="163"/>
      <c r="L138" s="163"/>
      <c r="M138" s="163"/>
      <c r="N138" s="163"/>
      <c r="O138" s="123"/>
      <c r="P138" s="123"/>
      <c r="R138" s="123"/>
      <c r="S138" s="123"/>
      <c r="T138" s="123"/>
      <c r="V138" s="123"/>
      <c r="W138" s="123"/>
    </row>
    <row r="139" spans="1:23" ht="15">
      <c r="A139" s="122"/>
      <c r="B139" s="122"/>
      <c r="C139" s="122"/>
      <c r="D139" s="163"/>
      <c r="E139" s="165"/>
      <c r="F139" s="165"/>
      <c r="G139" s="165"/>
      <c r="H139" s="163"/>
      <c r="I139" s="163"/>
      <c r="J139" s="370"/>
      <c r="K139" s="163"/>
      <c r="L139" s="163"/>
      <c r="M139" s="163"/>
      <c r="N139" s="163"/>
      <c r="O139" s="123"/>
      <c r="P139" s="123"/>
      <c r="R139" s="123"/>
      <c r="S139" s="123"/>
      <c r="T139" s="123"/>
      <c r="V139" s="123"/>
      <c r="W139" s="123"/>
    </row>
    <row r="140" spans="1:23" ht="15">
      <c r="A140" s="122"/>
      <c r="B140" s="122"/>
      <c r="C140" s="122"/>
      <c r="D140" s="163"/>
      <c r="E140" s="165"/>
      <c r="F140" s="165"/>
      <c r="G140" s="165"/>
      <c r="H140" s="163"/>
      <c r="I140" s="163"/>
      <c r="J140" s="370"/>
      <c r="K140" s="163"/>
      <c r="L140" s="163"/>
      <c r="M140" s="163"/>
      <c r="N140" s="163"/>
      <c r="O140" s="123"/>
      <c r="P140" s="123"/>
      <c r="R140" s="123"/>
      <c r="S140" s="123"/>
      <c r="T140" s="123"/>
      <c r="V140" s="123"/>
      <c r="W140" s="123"/>
    </row>
    <row r="141" spans="1:23" ht="15">
      <c r="A141" s="122"/>
      <c r="B141" s="122"/>
      <c r="C141" s="122"/>
      <c r="D141" s="163"/>
      <c r="E141" s="165"/>
      <c r="F141" s="165"/>
      <c r="G141" s="165"/>
      <c r="H141" s="163"/>
      <c r="I141" s="163"/>
      <c r="J141" s="370"/>
      <c r="K141" s="163"/>
      <c r="L141" s="163"/>
      <c r="M141" s="163"/>
      <c r="N141" s="163"/>
      <c r="O141" s="123"/>
      <c r="P141" s="123"/>
      <c r="R141" s="123"/>
      <c r="S141" s="123"/>
      <c r="T141" s="123"/>
      <c r="V141" s="123"/>
      <c r="W141" s="123"/>
    </row>
    <row r="142" spans="1:23" ht="15">
      <c r="A142" s="122"/>
      <c r="B142" s="122"/>
      <c r="C142" s="122"/>
      <c r="D142" s="163"/>
      <c r="E142" s="165"/>
      <c r="F142" s="165"/>
      <c r="G142" s="165"/>
      <c r="H142" s="163"/>
      <c r="I142" s="163"/>
      <c r="J142" s="370"/>
      <c r="K142" s="163"/>
      <c r="L142" s="163"/>
      <c r="M142" s="163"/>
      <c r="N142" s="163"/>
      <c r="O142" s="123"/>
      <c r="P142" s="123"/>
      <c r="R142" s="123"/>
      <c r="S142" s="123"/>
      <c r="T142" s="123"/>
      <c r="V142" s="123"/>
      <c r="W142" s="123"/>
    </row>
    <row r="143" spans="1:23" ht="15">
      <c r="A143" s="122"/>
      <c r="B143" s="122"/>
      <c r="C143" s="122"/>
      <c r="D143" s="163"/>
      <c r="E143" s="165"/>
      <c r="F143" s="165"/>
      <c r="G143" s="165"/>
      <c r="H143" s="163"/>
      <c r="I143" s="163"/>
      <c r="J143" s="370"/>
      <c r="K143" s="163"/>
      <c r="L143" s="163"/>
      <c r="M143" s="163"/>
      <c r="N143" s="163"/>
      <c r="O143" s="123"/>
      <c r="P143" s="123"/>
      <c r="R143" s="123"/>
      <c r="S143" s="123"/>
      <c r="T143" s="123"/>
      <c r="V143" s="123"/>
      <c r="W143" s="123"/>
    </row>
    <row r="144" spans="1:23" ht="15">
      <c r="A144" s="122"/>
      <c r="B144" s="122"/>
      <c r="C144" s="122"/>
      <c r="D144" s="163"/>
      <c r="E144" s="165"/>
      <c r="F144" s="165"/>
      <c r="G144" s="165"/>
      <c r="H144" s="163"/>
      <c r="I144" s="163"/>
      <c r="J144" s="370"/>
      <c r="K144" s="163"/>
      <c r="L144" s="163"/>
      <c r="M144" s="163"/>
      <c r="N144" s="163"/>
      <c r="O144" s="123"/>
      <c r="P144" s="123"/>
      <c r="R144" s="123"/>
      <c r="S144" s="123"/>
      <c r="T144" s="123"/>
      <c r="V144" s="123"/>
      <c r="W144" s="123"/>
    </row>
    <row r="145" spans="1:23" ht="15">
      <c r="A145" s="122"/>
      <c r="B145" s="122"/>
      <c r="C145" s="122"/>
      <c r="D145" s="163"/>
      <c r="E145" s="165"/>
      <c r="F145" s="165"/>
      <c r="G145" s="165"/>
      <c r="H145" s="163"/>
      <c r="I145" s="163"/>
      <c r="J145" s="370"/>
      <c r="K145" s="163"/>
      <c r="L145" s="163"/>
      <c r="M145" s="163"/>
      <c r="N145" s="163"/>
      <c r="O145" s="123"/>
      <c r="P145" s="123"/>
      <c r="R145" s="123"/>
      <c r="S145" s="123"/>
      <c r="T145" s="123"/>
      <c r="V145" s="123"/>
      <c r="W145" s="123"/>
    </row>
    <row r="146" spans="1:23" ht="15">
      <c r="A146" s="122"/>
      <c r="B146" s="122"/>
      <c r="C146" s="122"/>
      <c r="D146" s="163"/>
      <c r="E146" s="165"/>
      <c r="F146" s="165"/>
      <c r="G146" s="165"/>
      <c r="H146" s="163"/>
      <c r="I146" s="163"/>
      <c r="J146" s="370"/>
      <c r="K146" s="163"/>
      <c r="L146" s="163"/>
      <c r="M146" s="163"/>
      <c r="N146" s="163"/>
      <c r="O146" s="123"/>
      <c r="P146" s="123"/>
      <c r="R146" s="123"/>
      <c r="S146" s="123"/>
      <c r="T146" s="123"/>
      <c r="V146" s="123"/>
      <c r="W146" s="123"/>
    </row>
    <row r="147" spans="1:23" ht="15">
      <c r="A147" s="122"/>
      <c r="B147" s="122"/>
      <c r="C147" s="122"/>
      <c r="D147" s="163"/>
      <c r="E147" s="165"/>
      <c r="F147" s="165"/>
      <c r="G147" s="165"/>
      <c r="H147" s="163"/>
      <c r="I147" s="163"/>
      <c r="J147" s="370"/>
      <c r="K147" s="163"/>
      <c r="L147" s="163"/>
      <c r="M147" s="163"/>
      <c r="N147" s="163"/>
      <c r="O147" s="123"/>
      <c r="P147" s="123"/>
      <c r="R147" s="123"/>
      <c r="S147" s="123"/>
      <c r="T147" s="123"/>
      <c r="V147" s="123"/>
      <c r="W147" s="123"/>
    </row>
    <row r="148" spans="1:23" ht="15">
      <c r="A148" s="122"/>
      <c r="B148" s="122"/>
      <c r="C148" s="122"/>
      <c r="D148" s="163"/>
      <c r="E148" s="165"/>
      <c r="F148" s="165"/>
      <c r="G148" s="165"/>
      <c r="H148" s="163"/>
      <c r="I148" s="163"/>
      <c r="J148" s="370"/>
      <c r="K148" s="163"/>
      <c r="L148" s="163"/>
      <c r="M148" s="163"/>
      <c r="N148" s="163"/>
      <c r="O148" s="123"/>
      <c r="P148" s="123"/>
      <c r="R148" s="123"/>
      <c r="S148" s="123"/>
      <c r="T148" s="123"/>
      <c r="V148" s="123"/>
      <c r="W148" s="123"/>
    </row>
    <row r="149" spans="1:23" ht="15">
      <c r="A149" s="122"/>
      <c r="B149" s="122"/>
      <c r="C149" s="122"/>
      <c r="D149" s="163"/>
      <c r="E149" s="165"/>
      <c r="F149" s="165"/>
      <c r="G149" s="165"/>
      <c r="H149" s="163"/>
      <c r="I149" s="163"/>
      <c r="J149" s="370"/>
      <c r="K149" s="163"/>
      <c r="L149" s="163"/>
      <c r="M149" s="163"/>
      <c r="N149" s="163"/>
      <c r="O149" s="123"/>
      <c r="P149" s="123"/>
      <c r="R149" s="123"/>
      <c r="S149" s="123"/>
      <c r="T149" s="123"/>
      <c r="V149" s="123"/>
      <c r="W149" s="123"/>
    </row>
    <row r="150" spans="1:23" ht="15">
      <c r="A150" s="122"/>
      <c r="B150" s="122"/>
      <c r="C150" s="122"/>
      <c r="D150" s="163"/>
      <c r="E150" s="165"/>
      <c r="F150" s="165"/>
      <c r="G150" s="165"/>
      <c r="H150" s="163"/>
      <c r="I150" s="163"/>
      <c r="J150" s="370"/>
      <c r="K150" s="163"/>
      <c r="L150" s="163"/>
      <c r="M150" s="163"/>
      <c r="N150" s="163"/>
      <c r="O150" s="123"/>
      <c r="P150" s="123"/>
      <c r="R150" s="123"/>
      <c r="S150" s="123"/>
      <c r="T150" s="123"/>
      <c r="V150" s="123"/>
      <c r="W150" s="123"/>
    </row>
    <row r="151" spans="1:23" ht="15">
      <c r="A151" s="122"/>
      <c r="B151" s="122"/>
      <c r="C151" s="122"/>
      <c r="D151" s="163"/>
      <c r="E151" s="165"/>
      <c r="F151" s="165"/>
      <c r="G151" s="165"/>
      <c r="H151" s="163"/>
      <c r="I151" s="163"/>
      <c r="J151" s="370"/>
      <c r="K151" s="163"/>
      <c r="L151" s="163"/>
      <c r="M151" s="163"/>
      <c r="N151" s="163"/>
      <c r="O151" s="123"/>
      <c r="P151" s="123"/>
      <c r="R151" s="123"/>
      <c r="S151" s="123"/>
      <c r="T151" s="123"/>
      <c r="V151" s="123"/>
      <c r="W151" s="123"/>
    </row>
    <row r="152" spans="1:23" ht="15">
      <c r="A152" s="122"/>
      <c r="B152" s="122"/>
      <c r="C152" s="122"/>
      <c r="D152" s="163"/>
      <c r="E152" s="165"/>
      <c r="F152" s="165"/>
      <c r="G152" s="165"/>
      <c r="H152" s="163"/>
      <c r="I152" s="163"/>
      <c r="J152" s="370"/>
      <c r="K152" s="163"/>
      <c r="L152" s="163"/>
      <c r="M152" s="163"/>
      <c r="N152" s="163"/>
      <c r="O152" s="123"/>
      <c r="P152" s="123"/>
      <c r="R152" s="123"/>
      <c r="S152" s="123"/>
      <c r="T152" s="123"/>
      <c r="V152" s="123"/>
      <c r="W152" s="123"/>
    </row>
    <row r="153" spans="1:23" ht="15">
      <c r="A153" s="122"/>
      <c r="B153" s="122"/>
      <c r="C153" s="122"/>
      <c r="D153" s="163"/>
      <c r="E153" s="165"/>
      <c r="F153" s="165"/>
      <c r="G153" s="165"/>
      <c r="H153" s="163"/>
      <c r="I153" s="163"/>
      <c r="J153" s="370"/>
      <c r="K153" s="163"/>
      <c r="L153" s="163"/>
      <c r="M153" s="163"/>
      <c r="N153" s="163"/>
      <c r="O153" s="123"/>
      <c r="P153" s="123"/>
      <c r="R153" s="123"/>
      <c r="S153" s="123"/>
      <c r="T153" s="123"/>
      <c r="V153" s="123"/>
      <c r="W153" s="123"/>
    </row>
    <row r="154" spans="1:23" ht="15">
      <c r="A154" s="122"/>
      <c r="B154" s="122"/>
      <c r="C154" s="122"/>
      <c r="D154" s="163"/>
      <c r="E154" s="165"/>
      <c r="F154" s="165"/>
      <c r="G154" s="165"/>
      <c r="H154" s="163"/>
      <c r="I154" s="163"/>
      <c r="J154" s="370"/>
      <c r="K154" s="163"/>
      <c r="L154" s="163"/>
      <c r="M154" s="163"/>
      <c r="N154" s="163"/>
      <c r="O154" s="123"/>
      <c r="P154" s="123"/>
      <c r="R154" s="123"/>
      <c r="S154" s="123"/>
      <c r="T154" s="123"/>
      <c r="V154" s="123"/>
      <c r="W154" s="123"/>
    </row>
    <row r="155" spans="1:23" ht="15">
      <c r="A155" s="122"/>
      <c r="B155" s="122"/>
      <c r="C155" s="122"/>
      <c r="D155" s="163"/>
      <c r="E155" s="165"/>
      <c r="F155" s="165"/>
      <c r="G155" s="165"/>
      <c r="H155" s="163"/>
      <c r="I155" s="163"/>
      <c r="J155" s="370"/>
      <c r="K155" s="163"/>
      <c r="L155" s="163"/>
      <c r="M155" s="163"/>
      <c r="N155" s="163"/>
      <c r="O155" s="123"/>
      <c r="P155" s="123"/>
      <c r="R155" s="123"/>
      <c r="S155" s="123"/>
      <c r="T155" s="123"/>
      <c r="V155" s="123"/>
      <c r="W155" s="123"/>
    </row>
    <row r="156" spans="1:23" ht="15">
      <c r="A156" s="122"/>
      <c r="B156" s="122"/>
      <c r="C156" s="122"/>
      <c r="D156" s="163"/>
      <c r="E156" s="165"/>
      <c r="F156" s="165"/>
      <c r="G156" s="165"/>
      <c r="H156" s="163"/>
      <c r="I156" s="163"/>
      <c r="J156" s="370"/>
      <c r="K156" s="163"/>
      <c r="L156" s="163"/>
      <c r="M156" s="163"/>
      <c r="N156" s="163"/>
      <c r="O156" s="123"/>
      <c r="P156" s="123"/>
      <c r="R156" s="123"/>
      <c r="S156" s="123"/>
      <c r="T156" s="123"/>
      <c r="V156" s="123"/>
      <c r="W156" s="123"/>
    </row>
    <row r="157" spans="1:23" ht="15">
      <c r="A157" s="122"/>
      <c r="B157" s="122"/>
      <c r="C157" s="122"/>
      <c r="D157" s="163"/>
      <c r="E157" s="165"/>
      <c r="F157" s="165"/>
      <c r="G157" s="165"/>
      <c r="H157" s="163"/>
      <c r="I157" s="163"/>
      <c r="J157" s="370"/>
      <c r="K157" s="163"/>
      <c r="L157" s="163"/>
      <c r="M157" s="163"/>
      <c r="N157" s="163"/>
      <c r="O157" s="123"/>
      <c r="P157" s="123"/>
      <c r="R157" s="123"/>
      <c r="S157" s="123"/>
      <c r="T157" s="123"/>
      <c r="V157" s="123"/>
      <c r="W157" s="123"/>
    </row>
    <row r="158" spans="1:23" ht="15">
      <c r="A158" s="122"/>
      <c r="B158" s="122"/>
      <c r="C158" s="122"/>
      <c r="D158" s="163"/>
      <c r="E158" s="165"/>
      <c r="F158" s="165"/>
      <c r="G158" s="165"/>
      <c r="H158" s="163"/>
      <c r="I158" s="163"/>
      <c r="J158" s="370"/>
      <c r="K158" s="163"/>
      <c r="L158" s="163"/>
      <c r="M158" s="163"/>
      <c r="N158" s="163"/>
      <c r="O158" s="123"/>
      <c r="P158" s="123"/>
      <c r="R158" s="123"/>
      <c r="S158" s="123"/>
      <c r="T158" s="123"/>
      <c r="V158" s="123"/>
      <c r="W158" s="123"/>
    </row>
    <row r="159" spans="1:23" ht="15">
      <c r="A159" s="122"/>
      <c r="B159" s="122"/>
      <c r="C159" s="122"/>
      <c r="D159" s="163"/>
      <c r="E159" s="165"/>
      <c r="F159" s="165"/>
      <c r="G159" s="165"/>
      <c r="H159" s="163"/>
      <c r="I159" s="163"/>
      <c r="J159" s="370"/>
      <c r="K159" s="163"/>
      <c r="L159" s="163"/>
      <c r="M159" s="163"/>
      <c r="N159" s="163"/>
      <c r="O159" s="123"/>
      <c r="P159" s="123"/>
      <c r="R159" s="123"/>
      <c r="S159" s="123"/>
      <c r="T159" s="123"/>
      <c r="V159" s="123"/>
      <c r="W159" s="123"/>
    </row>
    <row r="160" spans="1:23" ht="15">
      <c r="A160" s="122"/>
      <c r="B160" s="122"/>
      <c r="C160" s="122"/>
      <c r="D160" s="163"/>
      <c r="E160" s="165"/>
      <c r="F160" s="165"/>
      <c r="G160" s="165"/>
      <c r="H160" s="163"/>
      <c r="I160" s="163"/>
      <c r="J160" s="370"/>
      <c r="K160" s="163"/>
      <c r="L160" s="163"/>
      <c r="M160" s="163"/>
      <c r="N160" s="163"/>
      <c r="O160" s="123"/>
      <c r="P160" s="123"/>
      <c r="R160" s="123"/>
      <c r="S160" s="123"/>
      <c r="T160" s="123"/>
      <c r="V160" s="123"/>
      <c r="W160" s="123"/>
    </row>
    <row r="161" spans="1:23" ht="15">
      <c r="A161" s="122"/>
      <c r="B161" s="122"/>
      <c r="C161" s="122"/>
      <c r="D161" s="163"/>
      <c r="E161" s="165"/>
      <c r="F161" s="165"/>
      <c r="G161" s="165"/>
      <c r="H161" s="163"/>
      <c r="I161" s="163"/>
      <c r="J161" s="370"/>
      <c r="K161" s="163"/>
      <c r="L161" s="163"/>
      <c r="M161" s="163"/>
      <c r="N161" s="163"/>
      <c r="O161" s="123"/>
      <c r="P161" s="123"/>
      <c r="R161" s="123"/>
      <c r="S161" s="123"/>
      <c r="T161" s="123"/>
      <c r="V161" s="123"/>
      <c r="W161" s="123"/>
    </row>
    <row r="162" spans="1:23" ht="15">
      <c r="A162" s="122"/>
      <c r="B162" s="122"/>
      <c r="C162" s="122"/>
      <c r="D162" s="163"/>
      <c r="E162" s="165"/>
      <c r="F162" s="165"/>
      <c r="G162" s="165"/>
      <c r="H162" s="163"/>
      <c r="I162" s="163"/>
      <c r="J162" s="370"/>
      <c r="K162" s="163"/>
      <c r="L162" s="163"/>
      <c r="M162" s="163"/>
      <c r="N162" s="163"/>
      <c r="O162" s="123"/>
      <c r="P162" s="123"/>
      <c r="R162" s="123"/>
      <c r="S162" s="123"/>
      <c r="T162" s="123"/>
      <c r="V162" s="123"/>
      <c r="W162" s="123"/>
    </row>
    <row r="163" spans="1:23" ht="15">
      <c r="A163" s="122"/>
      <c r="B163" s="122"/>
      <c r="C163" s="122"/>
      <c r="D163" s="163"/>
      <c r="E163" s="165"/>
      <c r="F163" s="165"/>
      <c r="G163" s="165"/>
      <c r="H163" s="163"/>
      <c r="I163" s="163"/>
      <c r="J163" s="370"/>
      <c r="K163" s="163"/>
      <c r="L163" s="163"/>
      <c r="M163" s="163"/>
      <c r="N163" s="163"/>
      <c r="O163" s="123"/>
      <c r="P163" s="123"/>
      <c r="R163" s="123"/>
      <c r="S163" s="123"/>
      <c r="T163" s="123"/>
      <c r="V163" s="123"/>
      <c r="W163" s="123"/>
    </row>
    <row r="164" spans="1:23" ht="15">
      <c r="A164" s="122"/>
      <c r="B164" s="122"/>
      <c r="C164" s="122"/>
      <c r="D164" s="163"/>
      <c r="E164" s="165"/>
      <c r="F164" s="165"/>
      <c r="G164" s="165"/>
      <c r="H164" s="163"/>
      <c r="I164" s="163"/>
      <c r="J164" s="370"/>
      <c r="K164" s="163"/>
      <c r="L164" s="163"/>
      <c r="M164" s="163"/>
      <c r="N164" s="163"/>
      <c r="O164" s="123"/>
      <c r="P164" s="123"/>
      <c r="R164" s="123"/>
      <c r="S164" s="123"/>
      <c r="T164" s="123"/>
      <c r="V164" s="123"/>
      <c r="W164" s="123"/>
    </row>
    <row r="165" spans="1:23" ht="15">
      <c r="A165" s="122"/>
      <c r="B165" s="122"/>
      <c r="C165" s="122"/>
      <c r="D165" s="163"/>
      <c r="E165" s="165"/>
      <c r="F165" s="165"/>
      <c r="G165" s="165"/>
      <c r="H165" s="163"/>
      <c r="I165" s="163"/>
      <c r="J165" s="370"/>
      <c r="K165" s="163"/>
      <c r="L165" s="163"/>
      <c r="M165" s="163"/>
      <c r="N165" s="163"/>
      <c r="O165" s="123"/>
      <c r="P165" s="123"/>
      <c r="R165" s="123"/>
      <c r="S165" s="123"/>
      <c r="T165" s="123"/>
      <c r="V165" s="123"/>
      <c r="W165" s="123"/>
    </row>
    <row r="166" spans="1:23" ht="15">
      <c r="A166" s="122"/>
      <c r="B166" s="122"/>
      <c r="C166" s="122"/>
      <c r="D166" s="163"/>
      <c r="E166" s="165"/>
      <c r="F166" s="165"/>
      <c r="G166" s="165"/>
      <c r="H166" s="163"/>
      <c r="I166" s="163"/>
      <c r="J166" s="370"/>
      <c r="K166" s="163"/>
      <c r="L166" s="163"/>
      <c r="M166" s="163"/>
      <c r="N166" s="163"/>
      <c r="O166" s="123"/>
      <c r="P166" s="123"/>
      <c r="R166" s="123"/>
      <c r="S166" s="123"/>
      <c r="T166" s="123"/>
      <c r="V166" s="123"/>
      <c r="W166" s="123"/>
    </row>
    <row r="167" spans="1:23" ht="15">
      <c r="A167" s="122"/>
      <c r="B167" s="122"/>
      <c r="C167" s="122"/>
      <c r="D167" s="163"/>
      <c r="E167" s="165"/>
      <c r="F167" s="165"/>
      <c r="G167" s="165"/>
      <c r="H167" s="163"/>
      <c r="I167" s="163"/>
      <c r="J167" s="370"/>
      <c r="K167" s="163"/>
      <c r="L167" s="163"/>
      <c r="M167" s="163"/>
      <c r="N167" s="163"/>
      <c r="O167" s="123"/>
      <c r="P167" s="123"/>
      <c r="R167" s="123"/>
      <c r="S167" s="123"/>
      <c r="T167" s="123"/>
      <c r="V167" s="123"/>
      <c r="W167" s="123"/>
    </row>
    <row r="168" spans="1:23" ht="15">
      <c r="A168" s="122"/>
      <c r="B168" s="122"/>
      <c r="C168" s="122"/>
      <c r="D168" s="163"/>
      <c r="E168" s="165"/>
      <c r="F168" s="165"/>
      <c r="G168" s="165"/>
      <c r="H168" s="163"/>
      <c r="I168" s="163"/>
      <c r="J168" s="370"/>
      <c r="K168" s="163"/>
      <c r="L168" s="163"/>
      <c r="M168" s="163"/>
      <c r="N168" s="163"/>
      <c r="O168" s="123"/>
      <c r="P168" s="123"/>
      <c r="R168" s="123"/>
      <c r="S168" s="123"/>
      <c r="T168" s="123"/>
      <c r="V168" s="123"/>
      <c r="W168" s="123"/>
    </row>
    <row r="169" spans="1:23" ht="15">
      <c r="A169" s="122"/>
      <c r="B169" s="122"/>
      <c r="C169" s="122"/>
      <c r="D169" s="163"/>
      <c r="E169" s="165"/>
      <c r="F169" s="165"/>
      <c r="G169" s="165"/>
      <c r="H169" s="163"/>
      <c r="I169" s="163"/>
      <c r="J169" s="370"/>
      <c r="K169" s="163"/>
      <c r="L169" s="163"/>
      <c r="M169" s="163"/>
      <c r="N169" s="163"/>
      <c r="O169" s="123"/>
      <c r="P169" s="123"/>
      <c r="R169" s="123"/>
      <c r="S169" s="123"/>
      <c r="T169" s="123"/>
      <c r="V169" s="123"/>
      <c r="W169" s="123"/>
    </row>
    <row r="170" spans="1:23" ht="15">
      <c r="A170" s="122"/>
      <c r="B170" s="122"/>
      <c r="C170" s="122"/>
      <c r="D170" s="163"/>
      <c r="E170" s="165"/>
      <c r="F170" s="165"/>
      <c r="G170" s="165"/>
      <c r="H170" s="163"/>
      <c r="I170" s="163"/>
      <c r="J170" s="370"/>
      <c r="K170" s="163"/>
      <c r="L170" s="163"/>
      <c r="M170" s="163"/>
      <c r="N170" s="163"/>
      <c r="O170" s="123"/>
      <c r="P170" s="123"/>
      <c r="R170" s="123"/>
      <c r="S170" s="123"/>
      <c r="T170" s="123"/>
      <c r="V170" s="123"/>
      <c r="W170" s="123"/>
    </row>
    <row r="171" spans="1:23" ht="15">
      <c r="A171" s="122"/>
      <c r="B171" s="122"/>
      <c r="C171" s="122"/>
      <c r="D171" s="163"/>
      <c r="E171" s="165"/>
      <c r="F171" s="165"/>
      <c r="G171" s="165"/>
      <c r="H171" s="163"/>
      <c r="I171" s="163"/>
      <c r="J171" s="370"/>
      <c r="K171" s="163"/>
      <c r="L171" s="163"/>
      <c r="M171" s="163"/>
      <c r="N171" s="163"/>
      <c r="O171" s="123"/>
      <c r="P171" s="123"/>
      <c r="R171" s="123"/>
      <c r="S171" s="123"/>
      <c r="T171" s="123"/>
      <c r="V171" s="123"/>
      <c r="W171" s="123"/>
    </row>
    <row r="172" spans="1:23" ht="15">
      <c r="A172" s="122"/>
      <c r="B172" s="122"/>
      <c r="C172" s="122"/>
      <c r="D172" s="163"/>
      <c r="E172" s="165"/>
      <c r="F172" s="165"/>
      <c r="G172" s="165"/>
      <c r="H172" s="163"/>
      <c r="I172" s="163"/>
      <c r="J172" s="370"/>
      <c r="K172" s="163"/>
      <c r="L172" s="163"/>
      <c r="M172" s="163"/>
      <c r="N172" s="163"/>
      <c r="O172" s="123"/>
      <c r="P172" s="123"/>
      <c r="R172" s="123"/>
      <c r="S172" s="123"/>
      <c r="T172" s="123"/>
      <c r="V172" s="123"/>
      <c r="W172" s="123"/>
    </row>
    <row r="173" spans="1:23" ht="15">
      <c r="A173" s="122"/>
      <c r="B173" s="122"/>
      <c r="C173" s="122"/>
      <c r="D173" s="163"/>
      <c r="E173" s="165"/>
      <c r="F173" s="165"/>
      <c r="G173" s="165"/>
      <c r="H173" s="163"/>
      <c r="I173" s="163"/>
      <c r="J173" s="370"/>
      <c r="K173" s="163"/>
      <c r="L173" s="163"/>
      <c r="M173" s="163"/>
      <c r="N173" s="163"/>
      <c r="O173" s="123"/>
      <c r="P173" s="123"/>
      <c r="R173" s="123"/>
      <c r="S173" s="123"/>
      <c r="T173" s="123"/>
      <c r="V173" s="123"/>
      <c r="W173" s="123"/>
    </row>
    <row r="174" spans="1:23" ht="15">
      <c r="A174" s="122"/>
      <c r="B174" s="122"/>
      <c r="C174" s="122"/>
      <c r="D174" s="163"/>
      <c r="E174" s="165"/>
      <c r="F174" s="165"/>
      <c r="G174" s="165"/>
      <c r="H174" s="163"/>
      <c r="I174" s="163"/>
      <c r="J174" s="370"/>
      <c r="K174" s="163"/>
      <c r="L174" s="163"/>
      <c r="M174" s="163"/>
      <c r="N174" s="163"/>
      <c r="O174" s="123"/>
      <c r="P174" s="123"/>
      <c r="R174" s="123"/>
      <c r="S174" s="123"/>
      <c r="T174" s="123"/>
      <c r="V174" s="123"/>
      <c r="W174" s="123"/>
    </row>
    <row r="175" spans="1:23" ht="15">
      <c r="A175" s="122"/>
      <c r="B175" s="122"/>
      <c r="C175" s="122"/>
      <c r="D175" s="163"/>
      <c r="E175" s="165"/>
      <c r="F175" s="165"/>
      <c r="G175" s="165"/>
      <c r="H175" s="163"/>
      <c r="I175" s="163"/>
      <c r="J175" s="370"/>
      <c r="K175" s="163"/>
      <c r="L175" s="163"/>
      <c r="M175" s="163"/>
      <c r="N175" s="163"/>
      <c r="O175" s="123"/>
      <c r="P175" s="123"/>
      <c r="R175" s="123"/>
      <c r="S175" s="123"/>
      <c r="T175" s="123"/>
      <c r="V175" s="123"/>
      <c r="W175" s="123"/>
    </row>
    <row r="176" spans="1:23" ht="15">
      <c r="A176" s="122"/>
      <c r="B176" s="122"/>
      <c r="C176" s="122"/>
      <c r="D176" s="163"/>
      <c r="E176" s="165"/>
      <c r="F176" s="165"/>
      <c r="G176" s="165"/>
      <c r="H176" s="163"/>
      <c r="I176" s="163"/>
      <c r="J176" s="370"/>
      <c r="K176" s="163"/>
      <c r="L176" s="163"/>
      <c r="M176" s="163"/>
      <c r="N176" s="163"/>
      <c r="O176" s="123"/>
      <c r="P176" s="123"/>
      <c r="R176" s="123"/>
      <c r="S176" s="123"/>
      <c r="T176" s="123"/>
      <c r="V176" s="123"/>
      <c r="W176" s="123"/>
    </row>
    <row r="177" spans="1:23" ht="15">
      <c r="A177" s="122"/>
      <c r="B177" s="122"/>
      <c r="C177" s="122"/>
      <c r="D177" s="163"/>
      <c r="E177" s="165"/>
      <c r="F177" s="165"/>
      <c r="G177" s="165"/>
      <c r="H177" s="163"/>
      <c r="I177" s="163"/>
      <c r="J177" s="370"/>
      <c r="K177" s="163"/>
      <c r="L177" s="163"/>
      <c r="M177" s="163"/>
      <c r="N177" s="163"/>
      <c r="O177" s="123"/>
      <c r="P177" s="123"/>
      <c r="R177" s="123"/>
      <c r="S177" s="123"/>
      <c r="T177" s="123"/>
      <c r="V177" s="123"/>
      <c r="W177" s="123"/>
    </row>
    <row r="178" spans="1:23" ht="15">
      <c r="A178" s="122"/>
      <c r="B178" s="122"/>
      <c r="C178" s="122"/>
      <c r="D178" s="163"/>
      <c r="E178" s="165"/>
      <c r="F178" s="165"/>
      <c r="G178" s="165"/>
      <c r="H178" s="163"/>
      <c r="I178" s="163"/>
      <c r="J178" s="370"/>
      <c r="K178" s="163"/>
      <c r="L178" s="163"/>
      <c r="M178" s="163"/>
      <c r="N178" s="163"/>
      <c r="O178" s="123"/>
      <c r="P178" s="123"/>
      <c r="R178" s="123"/>
      <c r="S178" s="123"/>
      <c r="T178" s="123"/>
      <c r="V178" s="123"/>
      <c r="W178" s="123"/>
    </row>
    <row r="179" spans="1:23" ht="15">
      <c r="A179" s="122"/>
      <c r="B179" s="122"/>
      <c r="C179" s="122"/>
      <c r="D179" s="163"/>
      <c r="E179" s="165"/>
      <c r="F179" s="165"/>
      <c r="G179" s="165"/>
      <c r="H179" s="163"/>
      <c r="I179" s="163"/>
      <c r="J179" s="370"/>
      <c r="K179" s="163"/>
      <c r="L179" s="163"/>
      <c r="M179" s="163"/>
      <c r="N179" s="163"/>
      <c r="O179" s="123"/>
      <c r="P179" s="123"/>
      <c r="R179" s="123"/>
      <c r="S179" s="123"/>
      <c r="T179" s="123"/>
      <c r="V179" s="123"/>
      <c r="W179" s="123"/>
    </row>
    <row r="180" spans="1:23" ht="15">
      <c r="A180" s="122"/>
      <c r="B180" s="122"/>
      <c r="C180" s="122"/>
      <c r="D180" s="163"/>
      <c r="E180" s="165"/>
      <c r="F180" s="165"/>
      <c r="G180" s="165"/>
      <c r="H180" s="163"/>
      <c r="I180" s="163"/>
      <c r="J180" s="370"/>
      <c r="K180" s="163"/>
      <c r="L180" s="163"/>
      <c r="M180" s="163"/>
      <c r="N180" s="163"/>
      <c r="O180" s="123"/>
      <c r="P180" s="123"/>
      <c r="R180" s="123"/>
      <c r="S180" s="123"/>
      <c r="T180" s="123"/>
      <c r="V180" s="123"/>
      <c r="W180" s="123"/>
    </row>
    <row r="181" spans="1:23" ht="15">
      <c r="A181" s="122"/>
      <c r="B181" s="122"/>
      <c r="C181" s="122"/>
      <c r="D181" s="163"/>
      <c r="E181" s="165"/>
      <c r="F181" s="165"/>
      <c r="G181" s="165"/>
      <c r="H181" s="163"/>
      <c r="I181" s="163"/>
      <c r="J181" s="370"/>
      <c r="K181" s="163"/>
      <c r="L181" s="163"/>
      <c r="M181" s="163"/>
      <c r="N181" s="163"/>
      <c r="O181" s="123"/>
      <c r="P181" s="123"/>
      <c r="R181" s="123"/>
      <c r="S181" s="123"/>
      <c r="T181" s="123"/>
      <c r="V181" s="123"/>
      <c r="W181" s="123"/>
    </row>
    <row r="182" spans="1:23" ht="15">
      <c r="A182" s="122"/>
      <c r="B182" s="122"/>
      <c r="C182" s="122"/>
      <c r="D182" s="163"/>
      <c r="E182" s="165"/>
      <c r="F182" s="165"/>
      <c r="G182" s="165"/>
      <c r="H182" s="163"/>
      <c r="I182" s="163"/>
      <c r="J182" s="370"/>
      <c r="K182" s="163"/>
      <c r="L182" s="163"/>
      <c r="M182" s="163"/>
      <c r="N182" s="163"/>
      <c r="O182" s="123"/>
      <c r="P182" s="123"/>
      <c r="R182" s="123"/>
      <c r="S182" s="123"/>
      <c r="T182" s="123"/>
      <c r="V182" s="123"/>
      <c r="W182" s="123"/>
    </row>
    <row r="183" spans="1:23" ht="15">
      <c r="A183" s="122"/>
      <c r="B183" s="122"/>
      <c r="C183" s="122"/>
      <c r="D183" s="163"/>
      <c r="E183" s="165"/>
      <c r="F183" s="165"/>
      <c r="G183" s="165"/>
      <c r="H183" s="163"/>
      <c r="I183" s="163"/>
      <c r="J183" s="370"/>
      <c r="K183" s="163"/>
      <c r="L183" s="163"/>
      <c r="M183" s="163"/>
      <c r="N183" s="163"/>
      <c r="O183" s="123"/>
      <c r="P183" s="123"/>
      <c r="R183" s="123"/>
      <c r="S183" s="123"/>
      <c r="T183" s="123"/>
      <c r="V183" s="123"/>
      <c r="W183" s="123"/>
    </row>
    <row r="184" spans="1:23" ht="15">
      <c r="A184" s="122"/>
      <c r="B184" s="122"/>
      <c r="C184" s="122"/>
      <c r="D184" s="163"/>
      <c r="E184" s="165"/>
      <c r="F184" s="165"/>
      <c r="G184" s="165"/>
      <c r="H184" s="163"/>
      <c r="I184" s="163"/>
      <c r="J184" s="370"/>
      <c r="K184" s="163"/>
      <c r="L184" s="163"/>
      <c r="M184" s="163"/>
      <c r="N184" s="163"/>
      <c r="O184" s="123"/>
      <c r="P184" s="123"/>
      <c r="R184" s="123"/>
      <c r="S184" s="123"/>
      <c r="T184" s="123"/>
      <c r="V184" s="123"/>
      <c r="W184" s="123"/>
    </row>
    <row r="185" spans="1:23" ht="15">
      <c r="A185" s="122"/>
      <c r="B185" s="122"/>
      <c r="C185" s="122"/>
      <c r="D185" s="163"/>
      <c r="E185" s="165"/>
      <c r="F185" s="165"/>
      <c r="G185" s="165"/>
      <c r="H185" s="163"/>
      <c r="I185" s="163"/>
      <c r="J185" s="370"/>
      <c r="K185" s="163"/>
      <c r="L185" s="163"/>
      <c r="M185" s="163"/>
      <c r="N185" s="163"/>
      <c r="O185" s="123"/>
      <c r="P185" s="123"/>
      <c r="R185" s="123"/>
      <c r="S185" s="123"/>
      <c r="T185" s="123"/>
      <c r="V185" s="123"/>
      <c r="W185" s="123"/>
    </row>
    <row r="186" spans="1:23" ht="15">
      <c r="A186" s="122"/>
      <c r="B186" s="122"/>
      <c r="C186" s="122"/>
      <c r="D186" s="163"/>
      <c r="E186" s="165"/>
      <c r="F186" s="165"/>
      <c r="G186" s="165"/>
      <c r="H186" s="163"/>
      <c r="I186" s="163"/>
      <c r="J186" s="370"/>
      <c r="K186" s="163"/>
      <c r="L186" s="163"/>
      <c r="M186" s="163"/>
      <c r="N186" s="163"/>
      <c r="O186" s="123"/>
      <c r="P186" s="123"/>
      <c r="R186" s="123"/>
      <c r="S186" s="123"/>
      <c r="T186" s="123"/>
      <c r="V186" s="123"/>
      <c r="W186" s="123"/>
    </row>
    <row r="187" spans="1:23" ht="15">
      <c r="A187" s="122"/>
      <c r="B187" s="122"/>
      <c r="C187" s="122"/>
      <c r="D187" s="163"/>
      <c r="E187" s="165"/>
      <c r="F187" s="165"/>
      <c r="G187" s="165"/>
      <c r="H187" s="163"/>
      <c r="I187" s="163"/>
      <c r="J187" s="370"/>
      <c r="K187" s="163"/>
      <c r="L187" s="163"/>
      <c r="M187" s="163"/>
      <c r="N187" s="163"/>
      <c r="O187" s="123"/>
      <c r="P187" s="123"/>
      <c r="R187" s="123"/>
      <c r="S187" s="123"/>
      <c r="T187" s="123"/>
      <c r="V187" s="123"/>
      <c r="W187" s="123"/>
    </row>
    <row r="188" spans="1:23" ht="15">
      <c r="A188" s="122"/>
      <c r="B188" s="122"/>
      <c r="C188" s="122"/>
      <c r="D188" s="163"/>
      <c r="E188" s="165"/>
      <c r="F188" s="165"/>
      <c r="G188" s="165"/>
      <c r="H188" s="163"/>
      <c r="I188" s="163"/>
      <c r="J188" s="370"/>
      <c r="K188" s="163"/>
      <c r="L188" s="163"/>
      <c r="M188" s="163"/>
      <c r="N188" s="163"/>
      <c r="O188" s="123"/>
      <c r="P188" s="123"/>
      <c r="R188" s="123"/>
      <c r="S188" s="123"/>
      <c r="T188" s="123"/>
      <c r="V188" s="123"/>
      <c r="W188" s="123"/>
    </row>
    <row r="189" spans="1:23" ht="15">
      <c r="A189" s="122"/>
      <c r="B189" s="122"/>
      <c r="C189" s="122"/>
      <c r="D189" s="163"/>
      <c r="E189" s="165"/>
      <c r="F189" s="165"/>
      <c r="G189" s="165"/>
      <c r="H189" s="163"/>
      <c r="I189" s="163"/>
      <c r="J189" s="370"/>
      <c r="K189" s="163"/>
      <c r="L189" s="163"/>
      <c r="M189" s="163"/>
      <c r="N189" s="163"/>
      <c r="O189" s="123"/>
      <c r="P189" s="123"/>
      <c r="R189" s="123"/>
      <c r="S189" s="123"/>
      <c r="T189" s="123"/>
      <c r="V189" s="123"/>
      <c r="W189" s="123"/>
    </row>
    <row r="190" spans="1:23" ht="15">
      <c r="A190" s="122"/>
      <c r="B190" s="122"/>
      <c r="C190" s="122"/>
      <c r="D190" s="163"/>
      <c r="E190" s="165"/>
      <c r="F190" s="165"/>
      <c r="G190" s="165"/>
      <c r="H190" s="163"/>
      <c r="I190" s="163"/>
      <c r="J190" s="370"/>
      <c r="K190" s="163"/>
      <c r="L190" s="163"/>
      <c r="M190" s="163"/>
      <c r="N190" s="163"/>
      <c r="O190" s="123"/>
      <c r="P190" s="123"/>
      <c r="R190" s="123"/>
      <c r="S190" s="123"/>
      <c r="T190" s="123"/>
      <c r="V190" s="123"/>
      <c r="W190" s="123"/>
    </row>
    <row r="191" spans="1:23" ht="15">
      <c r="A191" s="122"/>
      <c r="B191" s="122"/>
      <c r="C191" s="122"/>
      <c r="D191" s="163"/>
      <c r="E191" s="165"/>
      <c r="F191" s="165"/>
      <c r="G191" s="165"/>
      <c r="H191" s="163"/>
      <c r="I191" s="163"/>
      <c r="J191" s="370"/>
      <c r="K191" s="163"/>
      <c r="L191" s="163"/>
      <c r="M191" s="163"/>
      <c r="N191" s="163"/>
      <c r="O191" s="123"/>
      <c r="P191" s="123"/>
      <c r="R191" s="123"/>
      <c r="S191" s="123"/>
      <c r="T191" s="123"/>
      <c r="V191" s="123"/>
      <c r="W191" s="123"/>
    </row>
    <row r="192" spans="1:23" ht="15">
      <c r="A192" s="122"/>
      <c r="B192" s="122"/>
      <c r="C192" s="122"/>
      <c r="D192" s="163"/>
      <c r="E192" s="165"/>
      <c r="F192" s="165"/>
      <c r="G192" s="165"/>
      <c r="H192" s="163"/>
      <c r="I192" s="163"/>
      <c r="J192" s="370"/>
      <c r="K192" s="163"/>
      <c r="L192" s="163"/>
      <c r="M192" s="163"/>
      <c r="N192" s="163"/>
      <c r="O192" s="123"/>
      <c r="P192" s="123"/>
      <c r="R192" s="123"/>
      <c r="S192" s="123"/>
      <c r="T192" s="123"/>
      <c r="V192" s="123"/>
      <c r="W192" s="123"/>
    </row>
    <row r="193" spans="1:23" ht="15">
      <c r="A193" s="122"/>
      <c r="B193" s="122"/>
      <c r="C193" s="122"/>
      <c r="D193" s="163"/>
      <c r="E193" s="165"/>
      <c r="F193" s="165"/>
      <c r="G193" s="165"/>
      <c r="H193" s="163"/>
      <c r="I193" s="163"/>
      <c r="J193" s="370"/>
      <c r="K193" s="163"/>
      <c r="L193" s="163"/>
      <c r="M193" s="163"/>
      <c r="N193" s="163"/>
      <c r="O193" s="123"/>
      <c r="P193" s="123"/>
      <c r="R193" s="123"/>
      <c r="S193" s="123"/>
      <c r="T193" s="123"/>
      <c r="V193" s="123"/>
      <c r="W193" s="123"/>
    </row>
    <row r="194" spans="1:23" ht="15">
      <c r="A194" s="122"/>
      <c r="B194" s="122"/>
      <c r="C194" s="122"/>
      <c r="D194" s="163"/>
      <c r="E194" s="165"/>
      <c r="F194" s="165"/>
      <c r="G194" s="165"/>
      <c r="H194" s="163"/>
      <c r="I194" s="163"/>
      <c r="J194" s="370"/>
      <c r="K194" s="163"/>
      <c r="L194" s="163"/>
      <c r="M194" s="163"/>
      <c r="N194" s="163"/>
      <c r="O194" s="123"/>
      <c r="P194" s="123"/>
      <c r="R194" s="123"/>
      <c r="S194" s="123"/>
      <c r="T194" s="123"/>
      <c r="V194" s="123"/>
      <c r="W194" s="123"/>
    </row>
    <row r="195" spans="1:23" ht="15">
      <c r="A195" s="122"/>
      <c r="B195" s="122"/>
      <c r="C195" s="122"/>
      <c r="D195" s="163"/>
      <c r="E195" s="165"/>
      <c r="F195" s="165"/>
      <c r="G195" s="165"/>
      <c r="H195" s="163"/>
      <c r="I195" s="163"/>
      <c r="J195" s="370"/>
      <c r="K195" s="163"/>
      <c r="L195" s="163"/>
      <c r="M195" s="163"/>
      <c r="N195" s="163"/>
      <c r="O195" s="123"/>
      <c r="P195" s="123"/>
      <c r="R195" s="123"/>
      <c r="S195" s="123"/>
      <c r="T195" s="123"/>
      <c r="V195" s="123"/>
      <c r="W195" s="123"/>
    </row>
    <row r="196" spans="1:23" ht="15">
      <c r="A196" s="122"/>
      <c r="B196" s="122"/>
      <c r="C196" s="122"/>
      <c r="D196" s="163"/>
      <c r="E196" s="165"/>
      <c r="F196" s="165"/>
      <c r="G196" s="165"/>
      <c r="H196" s="163"/>
      <c r="I196" s="163"/>
      <c r="J196" s="370"/>
      <c r="K196" s="163"/>
      <c r="L196" s="163"/>
      <c r="M196" s="163"/>
      <c r="N196" s="163"/>
      <c r="O196" s="123"/>
      <c r="P196" s="123"/>
      <c r="R196" s="123"/>
      <c r="S196" s="123"/>
      <c r="T196" s="123"/>
      <c r="V196" s="123"/>
      <c r="W196" s="123"/>
    </row>
    <row r="197" spans="1:23" ht="15">
      <c r="A197" s="122"/>
      <c r="B197" s="122"/>
      <c r="C197" s="122"/>
      <c r="D197" s="163"/>
      <c r="E197" s="165"/>
      <c r="F197" s="165"/>
      <c r="G197" s="165"/>
      <c r="H197" s="163"/>
      <c r="I197" s="163"/>
      <c r="J197" s="370"/>
      <c r="K197" s="163"/>
      <c r="L197" s="163"/>
      <c r="M197" s="163"/>
      <c r="N197" s="163"/>
      <c r="O197" s="123"/>
      <c r="P197" s="123"/>
      <c r="R197" s="123"/>
      <c r="S197" s="123"/>
      <c r="T197" s="123"/>
      <c r="V197" s="123"/>
      <c r="W197" s="123"/>
    </row>
    <row r="198" spans="1:23" ht="15">
      <c r="A198" s="122"/>
      <c r="B198" s="122"/>
      <c r="C198" s="122"/>
      <c r="D198" s="163"/>
      <c r="E198" s="165"/>
      <c r="F198" s="165"/>
      <c r="G198" s="165"/>
      <c r="H198" s="163"/>
      <c r="I198" s="163"/>
      <c r="J198" s="370"/>
      <c r="K198" s="163"/>
      <c r="L198" s="163"/>
      <c r="M198" s="163"/>
      <c r="N198" s="163"/>
      <c r="O198" s="123"/>
      <c r="P198" s="123"/>
      <c r="R198" s="123"/>
      <c r="S198" s="123"/>
      <c r="T198" s="123"/>
      <c r="V198" s="123"/>
      <c r="W198" s="123"/>
    </row>
    <row r="199" spans="1:23" ht="15">
      <c r="A199" s="122"/>
      <c r="B199" s="122"/>
      <c r="C199" s="122"/>
      <c r="D199" s="163"/>
      <c r="E199" s="165"/>
      <c r="F199" s="165"/>
      <c r="G199" s="165"/>
      <c r="H199" s="163"/>
      <c r="I199" s="163"/>
      <c r="J199" s="370"/>
      <c r="K199" s="163"/>
      <c r="L199" s="163"/>
      <c r="M199" s="163"/>
      <c r="N199" s="163"/>
      <c r="O199" s="123"/>
      <c r="P199" s="123"/>
      <c r="R199" s="123"/>
      <c r="S199" s="123"/>
      <c r="T199" s="123"/>
      <c r="V199" s="123"/>
      <c r="W199" s="123"/>
    </row>
    <row r="200" spans="1:23" ht="15">
      <c r="A200" s="122"/>
      <c r="B200" s="122"/>
      <c r="C200" s="122"/>
      <c r="D200" s="163"/>
      <c r="E200" s="165"/>
      <c r="F200" s="165"/>
      <c r="G200" s="165"/>
      <c r="H200" s="163"/>
      <c r="I200" s="163"/>
      <c r="J200" s="370"/>
      <c r="K200" s="163"/>
      <c r="L200" s="163"/>
      <c r="M200" s="163"/>
      <c r="N200" s="163"/>
      <c r="O200" s="123"/>
      <c r="P200" s="123"/>
      <c r="R200" s="123"/>
      <c r="S200" s="123"/>
      <c r="T200" s="123"/>
      <c r="V200" s="123"/>
      <c r="W200" s="123"/>
    </row>
    <row r="201" spans="1:23" ht="15">
      <c r="A201" s="122"/>
      <c r="B201" s="122"/>
      <c r="C201" s="122"/>
      <c r="D201" s="163"/>
      <c r="E201" s="165"/>
      <c r="F201" s="165"/>
      <c r="G201" s="165"/>
      <c r="H201" s="163"/>
      <c r="I201" s="163"/>
      <c r="J201" s="370"/>
      <c r="K201" s="163"/>
      <c r="L201" s="163"/>
      <c r="M201" s="163"/>
      <c r="N201" s="163"/>
      <c r="O201" s="123"/>
      <c r="P201" s="123"/>
      <c r="R201" s="123"/>
      <c r="S201" s="123"/>
      <c r="T201" s="123"/>
      <c r="V201" s="123"/>
      <c r="W201" s="123"/>
    </row>
    <row r="202" spans="1:23" ht="15">
      <c r="A202" s="122"/>
      <c r="B202" s="122"/>
      <c r="C202" s="122"/>
      <c r="D202" s="163"/>
      <c r="E202" s="165"/>
      <c r="F202" s="165"/>
      <c r="G202" s="165"/>
      <c r="H202" s="163"/>
      <c r="I202" s="163"/>
      <c r="J202" s="370"/>
      <c r="K202" s="163"/>
      <c r="L202" s="163"/>
      <c r="M202" s="163"/>
      <c r="N202" s="163"/>
      <c r="O202" s="123"/>
      <c r="P202" s="123"/>
      <c r="R202" s="123"/>
      <c r="S202" s="123"/>
      <c r="T202" s="123"/>
      <c r="V202" s="123"/>
      <c r="W202" s="123"/>
    </row>
    <row r="203" spans="1:23" ht="15">
      <c r="A203" s="122"/>
      <c r="B203" s="122"/>
      <c r="C203" s="122"/>
      <c r="D203" s="163"/>
      <c r="E203" s="165"/>
      <c r="F203" s="165"/>
      <c r="G203" s="165"/>
      <c r="H203" s="163"/>
      <c r="I203" s="163"/>
      <c r="J203" s="370"/>
      <c r="K203" s="163"/>
      <c r="L203" s="163"/>
      <c r="M203" s="163"/>
      <c r="N203" s="163"/>
      <c r="O203" s="123"/>
      <c r="P203" s="123"/>
      <c r="R203" s="123"/>
      <c r="S203" s="123"/>
      <c r="T203" s="123"/>
      <c r="V203" s="123"/>
      <c r="W203" s="123"/>
    </row>
    <row r="204" spans="1:23" ht="15">
      <c r="A204" s="122"/>
      <c r="B204" s="122"/>
      <c r="C204" s="122"/>
      <c r="D204" s="163"/>
      <c r="E204" s="165"/>
      <c r="F204" s="165"/>
      <c r="G204" s="165"/>
      <c r="H204" s="163"/>
      <c r="I204" s="163"/>
      <c r="J204" s="370"/>
      <c r="K204" s="163"/>
      <c r="L204" s="163"/>
      <c r="M204" s="163"/>
      <c r="N204" s="163"/>
      <c r="O204" s="123"/>
      <c r="P204" s="123"/>
      <c r="R204" s="123"/>
      <c r="S204" s="123"/>
      <c r="T204" s="123"/>
      <c r="V204" s="123"/>
      <c r="W204" s="123"/>
    </row>
    <row r="205" spans="1:23" ht="15">
      <c r="A205" s="122"/>
      <c r="B205" s="122"/>
      <c r="C205" s="122"/>
      <c r="D205" s="163"/>
      <c r="E205" s="165"/>
      <c r="F205" s="165"/>
      <c r="G205" s="165"/>
      <c r="H205" s="163"/>
      <c r="I205" s="163"/>
      <c r="J205" s="370"/>
      <c r="K205" s="163"/>
      <c r="L205" s="163"/>
      <c r="M205" s="163"/>
      <c r="N205" s="163"/>
      <c r="O205" s="123"/>
      <c r="P205" s="123"/>
      <c r="R205" s="123"/>
      <c r="S205" s="123"/>
      <c r="T205" s="123"/>
      <c r="V205" s="123"/>
      <c r="W205" s="123"/>
    </row>
    <row r="206" spans="1:23" ht="15">
      <c r="A206" s="122"/>
      <c r="B206" s="122"/>
      <c r="C206" s="122"/>
      <c r="D206" s="163"/>
      <c r="E206" s="165"/>
      <c r="F206" s="165"/>
      <c r="G206" s="165"/>
      <c r="H206" s="163"/>
      <c r="I206" s="163"/>
      <c r="J206" s="370"/>
      <c r="K206" s="163"/>
      <c r="L206" s="163"/>
      <c r="M206" s="163"/>
      <c r="N206" s="163"/>
      <c r="O206" s="123"/>
      <c r="P206" s="123"/>
      <c r="R206" s="123"/>
      <c r="S206" s="123"/>
      <c r="T206" s="123"/>
      <c r="V206" s="123"/>
      <c r="W206" s="123"/>
    </row>
    <row r="207" spans="1:23" ht="15">
      <c r="A207" s="122"/>
      <c r="B207" s="122"/>
      <c r="C207" s="122"/>
      <c r="D207" s="163"/>
      <c r="E207" s="165"/>
      <c r="F207" s="165"/>
      <c r="G207" s="165"/>
      <c r="H207" s="163"/>
      <c r="I207" s="163"/>
      <c r="J207" s="370"/>
      <c r="K207" s="163"/>
      <c r="L207" s="163"/>
      <c r="M207" s="163"/>
      <c r="N207" s="163"/>
      <c r="O207" s="123"/>
      <c r="P207" s="123"/>
      <c r="R207" s="123"/>
      <c r="S207" s="123"/>
      <c r="T207" s="123"/>
      <c r="V207" s="123"/>
      <c r="W207" s="123"/>
    </row>
    <row r="208" spans="1:23" ht="15">
      <c r="A208" s="122"/>
      <c r="B208" s="122"/>
      <c r="C208" s="122"/>
      <c r="D208" s="163"/>
      <c r="E208" s="165"/>
      <c r="F208" s="165"/>
      <c r="G208" s="165"/>
      <c r="H208" s="163"/>
      <c r="I208" s="163"/>
      <c r="J208" s="370"/>
      <c r="K208" s="163"/>
      <c r="L208" s="163"/>
      <c r="M208" s="163"/>
      <c r="N208" s="163"/>
      <c r="O208" s="123"/>
      <c r="P208" s="123"/>
      <c r="R208" s="123"/>
      <c r="S208" s="123"/>
      <c r="T208" s="123"/>
      <c r="V208" s="123"/>
      <c r="W208" s="123"/>
    </row>
    <row r="209" spans="1:23" ht="15">
      <c r="A209" s="122"/>
      <c r="B209" s="122"/>
      <c r="C209" s="122"/>
      <c r="D209" s="163"/>
      <c r="E209" s="165"/>
      <c r="F209" s="165"/>
      <c r="G209" s="165"/>
      <c r="H209" s="163"/>
      <c r="I209" s="163"/>
      <c r="J209" s="370"/>
      <c r="K209" s="163"/>
      <c r="L209" s="163"/>
      <c r="M209" s="163"/>
      <c r="N209" s="163"/>
      <c r="O209" s="123"/>
      <c r="P209" s="123"/>
      <c r="R209" s="123"/>
      <c r="S209" s="123"/>
      <c r="T209" s="123"/>
      <c r="V209" s="123"/>
      <c r="W209" s="123"/>
    </row>
    <row r="210" spans="1:23" ht="15">
      <c r="A210" s="122"/>
      <c r="B210" s="122"/>
      <c r="C210" s="122"/>
      <c r="D210" s="163"/>
      <c r="E210" s="165"/>
      <c r="F210" s="165"/>
      <c r="G210" s="165"/>
      <c r="H210" s="163"/>
      <c r="I210" s="163"/>
      <c r="J210" s="370"/>
      <c r="K210" s="163"/>
      <c r="L210" s="163"/>
      <c r="M210" s="163"/>
      <c r="N210" s="163"/>
      <c r="O210" s="123"/>
      <c r="P210" s="123"/>
      <c r="R210" s="123"/>
      <c r="S210" s="123"/>
      <c r="T210" s="123"/>
      <c r="V210" s="123"/>
      <c r="W210" s="123"/>
    </row>
    <row r="211" spans="1:23" ht="15">
      <c r="A211" s="122"/>
      <c r="B211" s="122"/>
      <c r="C211" s="122"/>
      <c r="D211" s="163"/>
      <c r="E211" s="165"/>
      <c r="F211" s="165"/>
      <c r="G211" s="165"/>
      <c r="H211" s="163"/>
      <c r="I211" s="163"/>
      <c r="J211" s="370"/>
      <c r="K211" s="163"/>
      <c r="L211" s="163"/>
      <c r="M211" s="163"/>
      <c r="N211" s="163"/>
      <c r="O211" s="123"/>
      <c r="P211" s="123"/>
      <c r="R211" s="123"/>
      <c r="S211" s="123"/>
      <c r="T211" s="123"/>
      <c r="V211" s="123"/>
      <c r="W211" s="123"/>
    </row>
    <row r="212" spans="1:23" ht="15">
      <c r="A212" s="122"/>
      <c r="B212" s="122"/>
      <c r="C212" s="122"/>
      <c r="D212" s="163"/>
      <c r="E212" s="165"/>
      <c r="F212" s="165"/>
      <c r="G212" s="165"/>
      <c r="H212" s="163"/>
      <c r="I212" s="163"/>
      <c r="J212" s="370"/>
      <c r="K212" s="163"/>
      <c r="L212" s="163"/>
      <c r="M212" s="163"/>
      <c r="N212" s="163"/>
      <c r="O212" s="123"/>
      <c r="P212" s="123"/>
      <c r="R212" s="123"/>
      <c r="S212" s="123"/>
      <c r="T212" s="123"/>
      <c r="V212" s="123"/>
      <c r="W212" s="123"/>
    </row>
    <row r="213" spans="1:23" ht="15">
      <c r="A213" s="122"/>
      <c r="B213" s="122"/>
      <c r="C213" s="122"/>
      <c r="D213" s="163"/>
      <c r="E213" s="165"/>
      <c r="F213" s="165"/>
      <c r="G213" s="165"/>
      <c r="H213" s="163"/>
      <c r="I213" s="163"/>
      <c r="J213" s="370"/>
      <c r="K213" s="163"/>
      <c r="L213" s="163"/>
      <c r="M213" s="163"/>
      <c r="N213" s="163"/>
      <c r="O213" s="123"/>
      <c r="P213" s="123"/>
      <c r="R213" s="123"/>
      <c r="S213" s="123"/>
      <c r="T213" s="123"/>
      <c r="V213" s="123"/>
      <c r="W213" s="123"/>
    </row>
    <row r="214" spans="1:23" ht="15">
      <c r="A214" s="122"/>
      <c r="B214" s="122"/>
      <c r="C214" s="122"/>
      <c r="D214" s="163"/>
      <c r="E214" s="165"/>
      <c r="F214" s="165"/>
      <c r="G214" s="165"/>
      <c r="H214" s="163"/>
      <c r="I214" s="163"/>
      <c r="J214" s="370"/>
      <c r="K214" s="163"/>
      <c r="L214" s="163"/>
      <c r="M214" s="163"/>
      <c r="N214" s="163"/>
      <c r="O214" s="123"/>
      <c r="P214" s="123"/>
      <c r="R214" s="123"/>
      <c r="S214" s="123"/>
      <c r="T214" s="123"/>
      <c r="V214" s="123"/>
      <c r="W214" s="123"/>
    </row>
    <row r="215" spans="1:23" ht="15">
      <c r="A215" s="122"/>
      <c r="B215" s="122"/>
      <c r="C215" s="122"/>
      <c r="D215" s="163"/>
      <c r="E215" s="165"/>
      <c r="F215" s="165"/>
      <c r="G215" s="165"/>
      <c r="H215" s="163"/>
      <c r="I215" s="163"/>
      <c r="J215" s="370"/>
      <c r="K215" s="163"/>
      <c r="L215" s="163"/>
      <c r="M215" s="163"/>
      <c r="N215" s="163"/>
      <c r="O215" s="123"/>
      <c r="P215" s="123"/>
      <c r="R215" s="123"/>
      <c r="S215" s="123"/>
      <c r="T215" s="123"/>
      <c r="V215" s="123"/>
      <c r="W215" s="123"/>
    </row>
    <row r="216" spans="1:23" ht="15">
      <c r="A216" s="122"/>
      <c r="B216" s="122"/>
      <c r="C216" s="122"/>
      <c r="D216" s="163"/>
      <c r="E216" s="165"/>
      <c r="F216" s="165"/>
      <c r="G216" s="165"/>
      <c r="H216" s="163"/>
      <c r="I216" s="163"/>
      <c r="J216" s="370"/>
      <c r="K216" s="163"/>
      <c r="L216" s="163"/>
      <c r="M216" s="163"/>
      <c r="N216" s="163"/>
      <c r="O216" s="123"/>
      <c r="P216" s="123"/>
      <c r="R216" s="123"/>
      <c r="S216" s="123"/>
      <c r="T216" s="123"/>
      <c r="V216" s="123"/>
      <c r="W216" s="123"/>
    </row>
    <row r="217" spans="1:23" ht="15">
      <c r="A217" s="122"/>
      <c r="B217" s="122"/>
      <c r="C217" s="122"/>
      <c r="D217" s="163"/>
      <c r="E217" s="165"/>
      <c r="F217" s="165"/>
      <c r="G217" s="165"/>
      <c r="H217" s="163"/>
      <c r="I217" s="163"/>
      <c r="J217" s="370"/>
      <c r="K217" s="163"/>
      <c r="L217" s="163"/>
      <c r="M217" s="163"/>
      <c r="N217" s="163"/>
      <c r="O217" s="123"/>
      <c r="P217" s="123"/>
      <c r="R217" s="123"/>
      <c r="S217" s="123"/>
      <c r="T217" s="123"/>
      <c r="V217" s="123"/>
      <c r="W217" s="123"/>
    </row>
    <row r="218" spans="1:23" ht="15">
      <c r="A218" s="122"/>
      <c r="B218" s="122"/>
      <c r="C218" s="122"/>
      <c r="D218" s="163"/>
      <c r="E218" s="165"/>
      <c r="F218" s="165"/>
      <c r="G218" s="165"/>
      <c r="H218" s="163"/>
      <c r="I218" s="163"/>
      <c r="J218" s="370"/>
      <c r="K218" s="163"/>
      <c r="L218" s="163"/>
      <c r="M218" s="163"/>
      <c r="N218" s="163"/>
      <c r="O218" s="123"/>
      <c r="P218" s="123"/>
      <c r="R218" s="123"/>
      <c r="S218" s="123"/>
      <c r="T218" s="123"/>
      <c r="V218" s="123"/>
      <c r="W218" s="123"/>
    </row>
    <row r="219" spans="1:23" ht="15">
      <c r="A219" s="122"/>
      <c r="B219" s="122"/>
      <c r="C219" s="122"/>
      <c r="D219" s="163"/>
      <c r="E219" s="165"/>
      <c r="F219" s="165"/>
      <c r="G219" s="165"/>
      <c r="H219" s="163"/>
      <c r="I219" s="163"/>
      <c r="J219" s="370"/>
      <c r="K219" s="163"/>
      <c r="L219" s="163"/>
      <c r="M219" s="163"/>
      <c r="N219" s="163"/>
      <c r="O219" s="123"/>
      <c r="P219" s="123"/>
      <c r="R219" s="123"/>
      <c r="S219" s="123"/>
      <c r="T219" s="123"/>
      <c r="V219" s="123"/>
      <c r="W219" s="123"/>
    </row>
    <row r="220" spans="1:23" ht="15">
      <c r="A220" s="122"/>
      <c r="B220" s="122"/>
      <c r="C220" s="122"/>
      <c r="D220" s="163"/>
      <c r="E220" s="165"/>
      <c r="F220" s="165"/>
      <c r="G220" s="165"/>
      <c r="H220" s="163"/>
      <c r="I220" s="163"/>
      <c r="J220" s="370"/>
      <c r="K220" s="163"/>
      <c r="L220" s="163"/>
      <c r="M220" s="163"/>
      <c r="N220" s="163"/>
      <c r="O220" s="123"/>
      <c r="P220" s="123"/>
      <c r="R220" s="123"/>
      <c r="S220" s="123"/>
      <c r="T220" s="123"/>
      <c r="V220" s="123"/>
      <c r="W220" s="123"/>
    </row>
    <row r="221" spans="1:23" ht="15">
      <c r="A221" s="122"/>
      <c r="B221" s="122"/>
      <c r="C221" s="122"/>
      <c r="D221" s="163"/>
      <c r="E221" s="165"/>
      <c r="F221" s="165"/>
      <c r="G221" s="165"/>
      <c r="H221" s="163"/>
      <c r="I221" s="163"/>
      <c r="J221" s="370"/>
      <c r="K221" s="163"/>
      <c r="L221" s="163"/>
      <c r="M221" s="163"/>
      <c r="N221" s="163"/>
      <c r="O221" s="123"/>
      <c r="P221" s="123"/>
      <c r="R221" s="123"/>
      <c r="S221" s="123"/>
      <c r="T221" s="123"/>
      <c r="V221" s="123"/>
      <c r="W221" s="123"/>
    </row>
    <row r="222" spans="1:23" ht="15">
      <c r="A222" s="122"/>
      <c r="B222" s="122"/>
      <c r="C222" s="122"/>
      <c r="D222" s="163"/>
      <c r="E222" s="165"/>
      <c r="F222" s="165"/>
      <c r="G222" s="165"/>
      <c r="H222" s="163"/>
      <c r="I222" s="163"/>
      <c r="J222" s="370"/>
      <c r="K222" s="163"/>
      <c r="L222" s="163"/>
      <c r="M222" s="163"/>
      <c r="N222" s="163"/>
      <c r="O222" s="123"/>
      <c r="P222" s="123"/>
      <c r="R222" s="123"/>
      <c r="S222" s="123"/>
      <c r="T222" s="123"/>
      <c r="V222" s="123"/>
      <c r="W222" s="123"/>
    </row>
    <row r="223" spans="1:23" ht="15">
      <c r="A223" s="122"/>
      <c r="B223" s="122"/>
      <c r="C223" s="122"/>
      <c r="D223" s="163"/>
      <c r="E223" s="165"/>
      <c r="F223" s="165"/>
      <c r="G223" s="165"/>
      <c r="H223" s="163"/>
      <c r="I223" s="163"/>
      <c r="J223" s="370"/>
      <c r="K223" s="163"/>
      <c r="L223" s="163"/>
      <c r="M223" s="163"/>
      <c r="N223" s="163"/>
      <c r="O223" s="123"/>
      <c r="P223" s="123"/>
      <c r="R223" s="123"/>
      <c r="S223" s="123"/>
      <c r="T223" s="123"/>
      <c r="V223" s="123"/>
      <c r="W223" s="123"/>
    </row>
    <row r="224" spans="1:23" ht="15">
      <c r="A224" s="122"/>
      <c r="B224" s="122"/>
      <c r="C224" s="122"/>
      <c r="D224" s="163"/>
      <c r="E224" s="165"/>
      <c r="F224" s="165"/>
      <c r="G224" s="165"/>
      <c r="H224" s="163"/>
      <c r="I224" s="163"/>
      <c r="J224" s="370"/>
      <c r="K224" s="163"/>
      <c r="L224" s="163"/>
      <c r="M224" s="163"/>
      <c r="N224" s="163"/>
      <c r="O224" s="123"/>
      <c r="P224" s="123"/>
      <c r="R224" s="123"/>
      <c r="S224" s="123"/>
      <c r="T224" s="123"/>
      <c r="V224" s="123"/>
      <c r="W224" s="123"/>
    </row>
    <row r="225" spans="1:23" ht="15">
      <c r="A225" s="122"/>
      <c r="B225" s="122"/>
      <c r="C225" s="122"/>
      <c r="D225" s="163"/>
      <c r="E225" s="165"/>
      <c r="F225" s="165"/>
      <c r="G225" s="165"/>
      <c r="H225" s="163"/>
      <c r="I225" s="163"/>
      <c r="J225" s="370"/>
      <c r="K225" s="163"/>
      <c r="L225" s="163"/>
      <c r="M225" s="163"/>
      <c r="N225" s="163"/>
      <c r="O225" s="123"/>
      <c r="P225" s="123"/>
      <c r="R225" s="123"/>
      <c r="S225" s="123"/>
      <c r="T225" s="123"/>
      <c r="V225" s="123"/>
      <c r="W225" s="123"/>
    </row>
    <row r="226" spans="1:23" ht="15">
      <c r="A226" s="122"/>
      <c r="B226" s="122"/>
      <c r="C226" s="122"/>
      <c r="D226" s="163"/>
      <c r="E226" s="165"/>
      <c r="F226" s="165"/>
      <c r="G226" s="165"/>
      <c r="H226" s="163"/>
      <c r="I226" s="163"/>
      <c r="J226" s="370"/>
      <c r="K226" s="163"/>
      <c r="L226" s="163"/>
      <c r="M226" s="163"/>
      <c r="N226" s="163"/>
      <c r="O226" s="123"/>
      <c r="P226" s="123"/>
      <c r="R226" s="123"/>
      <c r="S226" s="123"/>
      <c r="T226" s="123"/>
      <c r="V226" s="123"/>
      <c r="W226" s="123"/>
    </row>
    <row r="227" spans="1:23" ht="15">
      <c r="A227" s="122"/>
      <c r="B227" s="122"/>
      <c r="C227" s="122"/>
      <c r="D227" s="163"/>
      <c r="E227" s="165"/>
      <c r="F227" s="165"/>
      <c r="G227" s="165"/>
      <c r="H227" s="163"/>
      <c r="I227" s="163"/>
      <c r="J227" s="370"/>
      <c r="K227" s="163"/>
      <c r="L227" s="163"/>
      <c r="M227" s="163"/>
      <c r="N227" s="163"/>
      <c r="O227" s="123"/>
      <c r="P227" s="123"/>
      <c r="R227" s="123"/>
      <c r="S227" s="123"/>
      <c r="T227" s="123"/>
      <c r="V227" s="123"/>
      <c r="W227" s="123"/>
    </row>
    <row r="228" spans="1:23" ht="15">
      <c r="A228" s="122"/>
      <c r="B228" s="122"/>
      <c r="C228" s="122"/>
      <c r="D228" s="163"/>
      <c r="E228" s="165"/>
      <c r="F228" s="165"/>
      <c r="G228" s="165"/>
      <c r="H228" s="163"/>
      <c r="I228" s="163"/>
      <c r="J228" s="370"/>
      <c r="K228" s="163"/>
      <c r="L228" s="163"/>
      <c r="M228" s="163"/>
      <c r="N228" s="163"/>
      <c r="O228" s="123"/>
      <c r="P228" s="123"/>
      <c r="R228" s="123"/>
      <c r="S228" s="123"/>
      <c r="T228" s="123"/>
      <c r="V228" s="123"/>
      <c r="W228" s="123"/>
    </row>
    <row r="229" spans="1:23" ht="15">
      <c r="A229" s="122"/>
      <c r="B229" s="122"/>
      <c r="C229" s="122"/>
      <c r="D229" s="163"/>
      <c r="E229" s="165"/>
      <c r="F229" s="165"/>
      <c r="G229" s="165"/>
      <c r="H229" s="163"/>
      <c r="I229" s="163"/>
      <c r="J229" s="370"/>
      <c r="K229" s="163"/>
      <c r="L229" s="163"/>
      <c r="M229" s="163"/>
      <c r="N229" s="163"/>
      <c r="O229" s="123"/>
      <c r="P229" s="123"/>
      <c r="R229" s="123"/>
      <c r="S229" s="123"/>
      <c r="T229" s="123"/>
      <c r="V229" s="123"/>
      <c r="W229" s="123"/>
    </row>
    <row r="230" spans="1:23" ht="15">
      <c r="A230" s="122"/>
      <c r="B230" s="122"/>
      <c r="C230" s="122"/>
      <c r="D230" s="163"/>
      <c r="E230" s="165"/>
      <c r="F230" s="165"/>
      <c r="G230" s="165"/>
      <c r="H230" s="163"/>
      <c r="I230" s="163"/>
      <c r="J230" s="370"/>
      <c r="K230" s="163"/>
      <c r="L230" s="163"/>
      <c r="M230" s="163"/>
      <c r="N230" s="163"/>
      <c r="O230" s="123"/>
      <c r="P230" s="123"/>
      <c r="R230" s="123"/>
      <c r="S230" s="123"/>
      <c r="T230" s="123"/>
      <c r="V230" s="123"/>
      <c r="W230" s="123"/>
    </row>
    <row r="231" spans="1:23" ht="15">
      <c r="A231" s="122"/>
      <c r="B231" s="122"/>
      <c r="C231" s="122"/>
      <c r="D231" s="163"/>
      <c r="E231" s="165"/>
      <c r="F231" s="165"/>
      <c r="G231" s="165"/>
      <c r="H231" s="163"/>
      <c r="I231" s="163"/>
      <c r="J231" s="370"/>
      <c r="K231" s="163"/>
      <c r="L231" s="163"/>
      <c r="M231" s="163"/>
      <c r="N231" s="163"/>
      <c r="O231" s="123"/>
      <c r="P231" s="123"/>
      <c r="R231" s="123"/>
      <c r="S231" s="123"/>
      <c r="T231" s="123"/>
      <c r="V231" s="123"/>
      <c r="W231" s="123"/>
    </row>
    <row r="232" spans="1:23" ht="15">
      <c r="A232" s="122"/>
      <c r="B232" s="122"/>
      <c r="C232" s="122"/>
      <c r="D232" s="163"/>
      <c r="E232" s="165"/>
      <c r="F232" s="165"/>
      <c r="G232" s="165"/>
      <c r="H232" s="163"/>
      <c r="I232" s="163"/>
      <c r="J232" s="370"/>
      <c r="K232" s="163"/>
      <c r="L232" s="163"/>
      <c r="M232" s="163"/>
      <c r="N232" s="163"/>
      <c r="O232" s="123"/>
      <c r="P232" s="123"/>
      <c r="R232" s="123"/>
      <c r="S232" s="123"/>
      <c r="T232" s="123"/>
      <c r="V232" s="123"/>
      <c r="W232" s="123"/>
    </row>
    <row r="233" spans="1:23" ht="15">
      <c r="A233" s="122"/>
      <c r="B233" s="122"/>
      <c r="C233" s="122"/>
      <c r="D233" s="163"/>
      <c r="E233" s="165"/>
      <c r="F233" s="165"/>
      <c r="G233" s="165"/>
      <c r="H233" s="163"/>
      <c r="I233" s="163"/>
      <c r="J233" s="370"/>
      <c r="K233" s="163"/>
      <c r="L233" s="163"/>
      <c r="M233" s="163"/>
      <c r="N233" s="163"/>
      <c r="O233" s="123"/>
      <c r="P233" s="123"/>
      <c r="R233" s="123"/>
      <c r="S233" s="123"/>
      <c r="T233" s="123"/>
      <c r="V233" s="123"/>
      <c r="W233" s="123"/>
    </row>
    <row r="234" spans="1:23" ht="15">
      <c r="A234" s="122"/>
      <c r="B234" s="122"/>
      <c r="C234" s="122"/>
      <c r="D234" s="163"/>
      <c r="E234" s="165"/>
      <c r="F234" s="165"/>
      <c r="G234" s="165"/>
      <c r="H234" s="163"/>
      <c r="I234" s="163"/>
      <c r="J234" s="370"/>
      <c r="K234" s="163"/>
      <c r="L234" s="163"/>
      <c r="M234" s="163"/>
      <c r="N234" s="163"/>
      <c r="O234" s="123"/>
      <c r="P234" s="123"/>
      <c r="R234" s="123"/>
      <c r="S234" s="123"/>
      <c r="T234" s="123"/>
      <c r="V234" s="123"/>
      <c r="W234" s="123"/>
    </row>
    <row r="235" spans="1:23" ht="15">
      <c r="A235" s="122"/>
      <c r="B235" s="122"/>
      <c r="C235" s="122"/>
      <c r="D235" s="163"/>
      <c r="E235" s="165"/>
      <c r="F235" s="165"/>
      <c r="G235" s="165"/>
      <c r="H235" s="163"/>
      <c r="I235" s="163"/>
      <c r="J235" s="370"/>
      <c r="K235" s="163"/>
      <c r="L235" s="163"/>
      <c r="M235" s="163"/>
      <c r="N235" s="163"/>
      <c r="O235" s="123"/>
      <c r="P235" s="123"/>
      <c r="R235" s="123"/>
      <c r="S235" s="123"/>
      <c r="T235" s="123"/>
      <c r="V235" s="123"/>
      <c r="W235" s="123"/>
    </row>
    <row r="236" spans="1:23" ht="15">
      <c r="A236" s="122"/>
      <c r="B236" s="122"/>
      <c r="C236" s="122"/>
      <c r="D236" s="163"/>
      <c r="E236" s="165"/>
      <c r="F236" s="165"/>
      <c r="G236" s="165"/>
      <c r="H236" s="163"/>
      <c r="I236" s="163"/>
      <c r="J236" s="370"/>
      <c r="K236" s="163"/>
      <c r="L236" s="163"/>
      <c r="M236" s="163"/>
      <c r="N236" s="163"/>
      <c r="O236" s="123"/>
      <c r="P236" s="123"/>
      <c r="R236" s="123"/>
      <c r="S236" s="123"/>
      <c r="T236" s="123"/>
      <c r="V236" s="123"/>
      <c r="W236" s="123"/>
    </row>
    <row r="237" spans="1:23" ht="15">
      <c r="A237" s="122"/>
      <c r="B237" s="122"/>
      <c r="C237" s="122"/>
      <c r="D237" s="163"/>
      <c r="E237" s="165"/>
      <c r="F237" s="165"/>
      <c r="G237" s="165"/>
      <c r="H237" s="163"/>
      <c r="I237" s="163"/>
      <c r="J237" s="370"/>
      <c r="K237" s="163"/>
      <c r="L237" s="163"/>
      <c r="M237" s="163"/>
      <c r="N237" s="163"/>
      <c r="O237" s="123"/>
      <c r="P237" s="123"/>
      <c r="R237" s="123"/>
      <c r="S237" s="123"/>
      <c r="T237" s="123"/>
      <c r="V237" s="123"/>
      <c r="W237" s="123"/>
    </row>
    <row r="238" spans="1:23" ht="15">
      <c r="A238" s="122"/>
      <c r="B238" s="122"/>
      <c r="C238" s="122"/>
      <c r="D238" s="163"/>
      <c r="E238" s="165"/>
      <c r="F238" s="165"/>
      <c r="G238" s="165"/>
      <c r="H238" s="163"/>
      <c r="I238" s="163"/>
      <c r="J238" s="370"/>
      <c r="K238" s="163"/>
      <c r="L238" s="163"/>
      <c r="M238" s="163"/>
      <c r="N238" s="163"/>
      <c r="O238" s="123"/>
      <c r="P238" s="123"/>
      <c r="R238" s="123"/>
      <c r="S238" s="123"/>
      <c r="T238" s="123"/>
      <c r="V238" s="123"/>
      <c r="W238" s="123"/>
    </row>
    <row r="239" spans="1:23" ht="15">
      <c r="A239" s="122"/>
      <c r="B239" s="122"/>
      <c r="C239" s="122"/>
      <c r="D239" s="163"/>
      <c r="E239" s="165"/>
      <c r="F239" s="165"/>
      <c r="G239" s="165"/>
      <c r="H239" s="163"/>
      <c r="I239" s="163"/>
      <c r="J239" s="370"/>
      <c r="K239" s="163"/>
      <c r="L239" s="163"/>
      <c r="M239" s="163"/>
      <c r="N239" s="163"/>
      <c r="O239" s="123"/>
      <c r="P239" s="123"/>
      <c r="R239" s="123"/>
      <c r="S239" s="123"/>
      <c r="T239" s="123"/>
      <c r="V239" s="123"/>
      <c r="W239" s="123"/>
    </row>
    <row r="240" spans="1:23" ht="15">
      <c r="A240" s="122"/>
      <c r="B240" s="122"/>
      <c r="C240" s="122"/>
      <c r="D240" s="163"/>
      <c r="E240" s="165"/>
      <c r="F240" s="165"/>
      <c r="G240" s="165"/>
      <c r="H240" s="163"/>
      <c r="I240" s="163"/>
      <c r="J240" s="370"/>
      <c r="K240" s="163"/>
      <c r="L240" s="163"/>
      <c r="M240" s="163"/>
      <c r="N240" s="163"/>
      <c r="O240" s="123"/>
      <c r="P240" s="123"/>
      <c r="R240" s="123"/>
      <c r="S240" s="123"/>
      <c r="T240" s="123"/>
      <c r="V240" s="123"/>
      <c r="W240" s="123"/>
    </row>
    <row r="241" spans="1:23" ht="15">
      <c r="A241" s="122"/>
      <c r="B241" s="122"/>
      <c r="C241" s="122"/>
      <c r="D241" s="163"/>
      <c r="E241" s="165"/>
      <c r="F241" s="165"/>
      <c r="G241" s="165"/>
      <c r="H241" s="163"/>
      <c r="I241" s="163"/>
      <c r="J241" s="370"/>
      <c r="K241" s="163"/>
      <c r="L241" s="163"/>
      <c r="M241" s="163"/>
      <c r="N241" s="163"/>
      <c r="O241" s="123"/>
      <c r="P241" s="123"/>
      <c r="R241" s="123"/>
      <c r="S241" s="123"/>
      <c r="T241" s="123"/>
      <c r="V241" s="123"/>
      <c r="W241" s="123"/>
    </row>
    <row r="242" spans="1:23" ht="15">
      <c r="A242" s="122"/>
      <c r="B242" s="122"/>
      <c r="C242" s="122"/>
      <c r="D242" s="163"/>
      <c r="E242" s="165"/>
      <c r="F242" s="165"/>
      <c r="G242" s="165"/>
      <c r="H242" s="163"/>
      <c r="I242" s="163"/>
      <c r="J242" s="370"/>
      <c r="K242" s="163"/>
      <c r="L242" s="163"/>
      <c r="M242" s="163"/>
      <c r="N242" s="163"/>
      <c r="O242" s="123"/>
      <c r="P242" s="123"/>
      <c r="R242" s="123"/>
      <c r="S242" s="123"/>
      <c r="T242" s="123"/>
      <c r="V242" s="123"/>
      <c r="W242" s="123"/>
    </row>
    <row r="243" spans="1:23" ht="15">
      <c r="A243" s="122"/>
      <c r="B243" s="122"/>
      <c r="C243" s="122"/>
      <c r="D243" s="163"/>
      <c r="E243" s="165"/>
      <c r="F243" s="165"/>
      <c r="G243" s="165"/>
      <c r="H243" s="163"/>
      <c r="I243" s="163"/>
      <c r="J243" s="370"/>
      <c r="K243" s="163"/>
      <c r="L243" s="163"/>
      <c r="M243" s="163"/>
      <c r="N243" s="163"/>
      <c r="O243" s="123"/>
      <c r="P243" s="123"/>
      <c r="R243" s="123"/>
      <c r="S243" s="123"/>
      <c r="T243" s="123"/>
      <c r="V243" s="123"/>
      <c r="W243" s="123"/>
    </row>
    <row r="244" spans="1:23" ht="15">
      <c r="A244" s="122"/>
      <c r="B244" s="122"/>
      <c r="C244" s="122"/>
      <c r="D244" s="163"/>
      <c r="E244" s="165"/>
      <c r="F244" s="165"/>
      <c r="G244" s="165"/>
      <c r="H244" s="163"/>
      <c r="I244" s="163"/>
      <c r="J244" s="370"/>
      <c r="K244" s="163"/>
      <c r="L244" s="163"/>
      <c r="M244" s="163"/>
      <c r="N244" s="163"/>
      <c r="O244" s="123"/>
      <c r="P244" s="123"/>
      <c r="R244" s="123"/>
      <c r="S244" s="123"/>
      <c r="T244" s="123"/>
      <c r="V244" s="123"/>
      <c r="W244" s="123"/>
    </row>
    <row r="245" spans="1:23" ht="15">
      <c r="A245" s="122"/>
      <c r="B245" s="122"/>
      <c r="C245" s="122"/>
      <c r="D245" s="163"/>
      <c r="E245" s="165"/>
      <c r="F245" s="165"/>
      <c r="G245" s="165"/>
      <c r="H245" s="163"/>
      <c r="I245" s="163"/>
      <c r="J245" s="370"/>
      <c r="K245" s="163"/>
      <c r="L245" s="163"/>
      <c r="M245" s="163"/>
      <c r="N245" s="163"/>
      <c r="O245" s="123"/>
      <c r="P245" s="123"/>
      <c r="R245" s="123"/>
      <c r="S245" s="123"/>
      <c r="T245" s="123"/>
      <c r="V245" s="123"/>
      <c r="W245" s="123"/>
    </row>
    <row r="246" spans="1:23" ht="15">
      <c r="A246" s="122"/>
      <c r="B246" s="122"/>
      <c r="C246" s="122"/>
      <c r="D246" s="163"/>
      <c r="E246" s="165"/>
      <c r="F246" s="165"/>
      <c r="G246" s="165"/>
      <c r="H246" s="163"/>
      <c r="I246" s="163"/>
      <c r="J246" s="370"/>
      <c r="K246" s="163"/>
      <c r="L246" s="163"/>
      <c r="M246" s="163"/>
      <c r="N246" s="163"/>
      <c r="O246" s="123"/>
      <c r="P246" s="123"/>
      <c r="R246" s="123"/>
      <c r="S246" s="123"/>
      <c r="T246" s="123"/>
      <c r="V246" s="123"/>
      <c r="W246" s="123"/>
    </row>
    <row r="247" spans="1:23" ht="15">
      <c r="A247" s="122"/>
      <c r="B247" s="122"/>
      <c r="C247" s="122"/>
      <c r="D247" s="163"/>
      <c r="E247" s="165"/>
      <c r="F247" s="165"/>
      <c r="G247" s="165"/>
      <c r="H247" s="163"/>
      <c r="I247" s="163"/>
      <c r="J247" s="370"/>
      <c r="K247" s="163"/>
      <c r="L247" s="163"/>
      <c r="M247" s="163"/>
      <c r="N247" s="163"/>
      <c r="O247" s="123"/>
      <c r="P247" s="123"/>
      <c r="R247" s="123"/>
      <c r="S247" s="123"/>
      <c r="T247" s="123"/>
      <c r="V247" s="123"/>
      <c r="W247" s="123"/>
    </row>
    <row r="248" spans="1:23" ht="15">
      <c r="A248" s="122"/>
      <c r="B248" s="122"/>
      <c r="C248" s="122"/>
      <c r="D248" s="163"/>
      <c r="E248" s="165"/>
      <c r="F248" s="165"/>
      <c r="G248" s="165"/>
      <c r="H248" s="163"/>
      <c r="I248" s="163"/>
      <c r="J248" s="370"/>
      <c r="K248" s="163"/>
      <c r="L248" s="163"/>
      <c r="M248" s="163"/>
      <c r="N248" s="163"/>
      <c r="O248" s="123"/>
      <c r="P248" s="123"/>
      <c r="R248" s="123"/>
      <c r="S248" s="123"/>
      <c r="T248" s="123"/>
      <c r="V248" s="123"/>
      <c r="W248" s="123"/>
    </row>
    <row r="249" spans="1:23" ht="15">
      <c r="A249" s="122"/>
      <c r="B249" s="122"/>
      <c r="C249" s="122"/>
      <c r="D249" s="163"/>
      <c r="E249" s="165"/>
      <c r="F249" s="165"/>
      <c r="G249" s="165"/>
      <c r="H249" s="163"/>
      <c r="I249" s="163"/>
      <c r="J249" s="370"/>
      <c r="K249" s="163"/>
      <c r="L249" s="163"/>
      <c r="M249" s="163"/>
      <c r="N249" s="163"/>
      <c r="O249" s="123"/>
      <c r="P249" s="123"/>
      <c r="R249" s="123"/>
      <c r="S249" s="123"/>
      <c r="T249" s="123"/>
      <c r="V249" s="123"/>
      <c r="W249" s="123"/>
    </row>
    <row r="250" spans="1:23" ht="15">
      <c r="A250" s="122"/>
      <c r="B250" s="122"/>
      <c r="C250" s="122"/>
      <c r="D250" s="163"/>
      <c r="E250" s="165"/>
      <c r="F250" s="165"/>
      <c r="G250" s="165"/>
      <c r="H250" s="163"/>
      <c r="I250" s="163"/>
      <c r="J250" s="370"/>
      <c r="K250" s="163"/>
      <c r="L250" s="163"/>
      <c r="M250" s="163"/>
      <c r="N250" s="163"/>
      <c r="O250" s="123"/>
      <c r="P250" s="123"/>
      <c r="R250" s="123"/>
      <c r="S250" s="123"/>
      <c r="T250" s="123"/>
      <c r="V250" s="123"/>
      <c r="W250" s="123"/>
    </row>
    <row r="251" spans="1:23" ht="15">
      <c r="A251" s="122"/>
      <c r="B251" s="122"/>
      <c r="C251" s="122"/>
      <c r="D251" s="163"/>
      <c r="E251" s="165"/>
      <c r="F251" s="165"/>
      <c r="G251" s="165"/>
      <c r="H251" s="163"/>
      <c r="I251" s="163"/>
      <c r="J251" s="370"/>
      <c r="K251" s="163"/>
      <c r="L251" s="163"/>
      <c r="M251" s="163"/>
      <c r="N251" s="163"/>
      <c r="O251" s="123"/>
      <c r="P251" s="123"/>
      <c r="R251" s="123"/>
      <c r="S251" s="123"/>
      <c r="T251" s="123"/>
      <c r="V251" s="123"/>
      <c r="W251" s="123"/>
    </row>
    <row r="252" spans="1:23" ht="15">
      <c r="A252" s="122"/>
      <c r="B252" s="122"/>
      <c r="C252" s="122"/>
      <c r="D252" s="163"/>
      <c r="E252" s="165"/>
      <c r="F252" s="165"/>
      <c r="G252" s="165"/>
      <c r="H252" s="163"/>
      <c r="I252" s="163"/>
      <c r="J252" s="370"/>
      <c r="K252" s="163"/>
      <c r="L252" s="163"/>
      <c r="M252" s="163"/>
      <c r="N252" s="163"/>
      <c r="O252" s="123"/>
      <c r="P252" s="123"/>
      <c r="R252" s="123"/>
      <c r="S252" s="123"/>
      <c r="T252" s="123"/>
      <c r="V252" s="123"/>
      <c r="W252" s="123"/>
    </row>
    <row r="253" spans="1:23" ht="15">
      <c r="A253" s="122"/>
      <c r="B253" s="122"/>
      <c r="C253" s="122"/>
      <c r="D253" s="163"/>
      <c r="E253" s="165"/>
      <c r="F253" s="165"/>
      <c r="G253" s="165"/>
      <c r="H253" s="163"/>
      <c r="I253" s="163"/>
      <c r="J253" s="370"/>
      <c r="K253" s="163"/>
      <c r="L253" s="163"/>
      <c r="M253" s="163"/>
      <c r="N253" s="163"/>
      <c r="O253" s="123"/>
      <c r="P253" s="123"/>
      <c r="R253" s="123"/>
      <c r="S253" s="123"/>
      <c r="T253" s="123"/>
      <c r="V253" s="123"/>
      <c r="W253" s="123"/>
    </row>
    <row r="254" spans="1:23" ht="15">
      <c r="A254" s="122"/>
      <c r="B254" s="122"/>
      <c r="C254" s="122"/>
      <c r="D254" s="163"/>
      <c r="E254" s="165"/>
      <c r="F254" s="165"/>
      <c r="G254" s="165"/>
      <c r="H254" s="163"/>
      <c r="I254" s="163"/>
      <c r="J254" s="370"/>
      <c r="K254" s="163"/>
      <c r="L254" s="163"/>
      <c r="M254" s="163"/>
      <c r="N254" s="163"/>
      <c r="O254" s="123"/>
      <c r="P254" s="123"/>
      <c r="R254" s="123"/>
      <c r="S254" s="123"/>
      <c r="T254" s="123"/>
      <c r="V254" s="123"/>
      <c r="W254" s="123"/>
    </row>
    <row r="255" spans="1:23" ht="15">
      <c r="A255" s="122"/>
      <c r="B255" s="122"/>
      <c r="C255" s="122"/>
      <c r="D255" s="163"/>
      <c r="E255" s="165"/>
      <c r="F255" s="165"/>
      <c r="G255" s="165"/>
      <c r="H255" s="163"/>
      <c r="I255" s="163"/>
      <c r="J255" s="370"/>
      <c r="K255" s="163"/>
      <c r="L255" s="163"/>
      <c r="M255" s="163"/>
      <c r="N255" s="163"/>
      <c r="O255" s="123"/>
      <c r="P255" s="123"/>
      <c r="R255" s="123"/>
      <c r="S255" s="123"/>
      <c r="T255" s="123"/>
      <c r="V255" s="123"/>
      <c r="W255" s="123"/>
    </row>
    <row r="256" spans="1:23" ht="15">
      <c r="A256" s="122"/>
      <c r="B256" s="122"/>
      <c r="C256" s="122"/>
      <c r="D256" s="163"/>
      <c r="E256" s="165"/>
      <c r="F256" s="165"/>
      <c r="G256" s="165"/>
      <c r="H256" s="163"/>
      <c r="I256" s="163"/>
      <c r="J256" s="370"/>
      <c r="K256" s="163"/>
      <c r="L256" s="163"/>
      <c r="M256" s="163"/>
      <c r="N256" s="163"/>
      <c r="O256" s="123"/>
      <c r="P256" s="123"/>
      <c r="R256" s="123"/>
      <c r="S256" s="123"/>
      <c r="T256" s="123"/>
      <c r="V256" s="123"/>
      <c r="W256" s="123"/>
    </row>
    <row r="257" spans="1:23" ht="15">
      <c r="A257" s="122"/>
      <c r="B257" s="122"/>
      <c r="C257" s="122"/>
      <c r="D257" s="163"/>
      <c r="E257" s="165"/>
      <c r="F257" s="165"/>
      <c r="G257" s="165"/>
      <c r="H257" s="163"/>
      <c r="I257" s="163"/>
      <c r="J257" s="370"/>
      <c r="K257" s="163"/>
      <c r="L257" s="163"/>
      <c r="M257" s="163"/>
      <c r="N257" s="163"/>
      <c r="O257" s="123"/>
      <c r="P257" s="123"/>
      <c r="R257" s="123"/>
      <c r="S257" s="123"/>
      <c r="T257" s="123"/>
      <c r="V257" s="123"/>
      <c r="W257" s="123"/>
    </row>
    <row r="258" spans="1:23" ht="15">
      <c r="A258" s="122"/>
      <c r="B258" s="122"/>
      <c r="C258" s="122"/>
      <c r="D258" s="163"/>
      <c r="E258" s="165"/>
      <c r="F258" s="165"/>
      <c r="G258" s="165"/>
      <c r="H258" s="163"/>
      <c r="I258" s="163"/>
      <c r="J258" s="370"/>
      <c r="K258" s="163"/>
      <c r="L258" s="163"/>
      <c r="M258" s="163"/>
      <c r="N258" s="163"/>
      <c r="O258" s="123"/>
      <c r="P258" s="123"/>
      <c r="R258" s="123"/>
      <c r="S258" s="123"/>
      <c r="T258" s="123"/>
      <c r="V258" s="123"/>
      <c r="W258" s="123"/>
    </row>
    <row r="259" spans="1:23" ht="15">
      <c r="A259" s="122"/>
      <c r="B259" s="122"/>
      <c r="C259" s="122"/>
      <c r="D259" s="163"/>
      <c r="E259" s="165"/>
      <c r="F259" s="165"/>
      <c r="G259" s="165"/>
      <c r="H259" s="163"/>
      <c r="I259" s="163"/>
      <c r="J259" s="370"/>
      <c r="K259" s="163"/>
      <c r="L259" s="163"/>
      <c r="M259" s="163"/>
      <c r="N259" s="163"/>
      <c r="O259" s="123"/>
      <c r="P259" s="123"/>
      <c r="R259" s="123"/>
      <c r="S259" s="123"/>
      <c r="T259" s="123"/>
      <c r="V259" s="123"/>
      <c r="W259" s="123"/>
    </row>
    <row r="260" spans="1:23" ht="15">
      <c r="A260" s="122"/>
      <c r="B260" s="122"/>
      <c r="C260" s="122"/>
      <c r="D260" s="163"/>
      <c r="E260" s="165"/>
      <c r="F260" s="165"/>
      <c r="G260" s="165"/>
      <c r="H260" s="163"/>
      <c r="I260" s="163"/>
      <c r="J260" s="370"/>
      <c r="K260" s="163"/>
      <c r="L260" s="163"/>
      <c r="M260" s="163"/>
      <c r="N260" s="163"/>
      <c r="O260" s="123"/>
      <c r="P260" s="123"/>
      <c r="R260" s="123"/>
      <c r="S260" s="123"/>
      <c r="T260" s="123"/>
      <c r="V260" s="123"/>
      <c r="W260" s="123"/>
    </row>
    <row r="261" spans="1:23" ht="15">
      <c r="A261" s="122"/>
      <c r="B261" s="122"/>
      <c r="C261" s="122"/>
      <c r="D261" s="163"/>
      <c r="E261" s="165"/>
      <c r="F261" s="165"/>
      <c r="G261" s="165"/>
      <c r="H261" s="163"/>
      <c r="I261" s="163"/>
      <c r="J261" s="370"/>
      <c r="K261" s="163"/>
      <c r="L261" s="163"/>
      <c r="M261" s="163"/>
      <c r="N261" s="163"/>
      <c r="O261" s="123"/>
      <c r="P261" s="123"/>
      <c r="R261" s="123"/>
      <c r="S261" s="123"/>
      <c r="T261" s="123"/>
      <c r="V261" s="123"/>
      <c r="W261" s="123"/>
    </row>
    <row r="262" spans="1:23" ht="15">
      <c r="A262" s="122"/>
      <c r="B262" s="122"/>
      <c r="C262" s="122"/>
      <c r="D262" s="163"/>
      <c r="E262" s="165"/>
      <c r="F262" s="165"/>
      <c r="G262" s="165"/>
      <c r="H262" s="163"/>
      <c r="I262" s="163"/>
      <c r="J262" s="370"/>
      <c r="K262" s="163"/>
      <c r="L262" s="163"/>
      <c r="M262" s="163"/>
      <c r="N262" s="163"/>
      <c r="O262" s="123"/>
      <c r="P262" s="123"/>
      <c r="R262" s="123"/>
      <c r="S262" s="123"/>
      <c r="T262" s="123"/>
      <c r="V262" s="123"/>
      <c r="W262" s="123"/>
    </row>
    <row r="263" spans="1:23" ht="15">
      <c r="A263" s="122"/>
      <c r="B263" s="122"/>
      <c r="C263" s="122"/>
      <c r="D263" s="163"/>
      <c r="E263" s="165"/>
      <c r="F263" s="165"/>
      <c r="G263" s="165"/>
      <c r="H263" s="163"/>
      <c r="I263" s="163"/>
      <c r="J263" s="370"/>
      <c r="K263" s="163"/>
      <c r="L263" s="163"/>
      <c r="M263" s="163"/>
      <c r="N263" s="163"/>
      <c r="O263" s="123"/>
      <c r="P263" s="123"/>
      <c r="R263" s="123"/>
      <c r="S263" s="123"/>
      <c r="T263" s="123"/>
      <c r="V263" s="123"/>
      <c r="W263" s="123"/>
    </row>
    <row r="264" spans="1:23" ht="15">
      <c r="A264" s="122"/>
      <c r="B264" s="122"/>
      <c r="C264" s="122"/>
      <c r="D264" s="163"/>
      <c r="E264" s="165"/>
      <c r="F264" s="165"/>
      <c r="G264" s="165"/>
      <c r="H264" s="163"/>
      <c r="I264" s="163"/>
      <c r="J264" s="370"/>
      <c r="K264" s="163"/>
      <c r="L264" s="163"/>
      <c r="M264" s="163"/>
      <c r="N264" s="163"/>
      <c r="O264" s="123"/>
      <c r="P264" s="123"/>
      <c r="R264" s="123"/>
      <c r="S264" s="123"/>
      <c r="T264" s="123"/>
      <c r="V264" s="123"/>
      <c r="W264" s="123"/>
    </row>
    <row r="265" spans="1:23" ht="15">
      <c r="A265" s="122"/>
      <c r="B265" s="122"/>
      <c r="C265" s="122"/>
      <c r="D265" s="163"/>
      <c r="E265" s="165"/>
      <c r="F265" s="165"/>
      <c r="G265" s="165"/>
      <c r="H265" s="163"/>
      <c r="I265" s="163"/>
      <c r="J265" s="370"/>
      <c r="K265" s="163"/>
      <c r="L265" s="163"/>
      <c r="M265" s="163"/>
      <c r="N265" s="163"/>
      <c r="O265" s="123"/>
      <c r="P265" s="123"/>
      <c r="R265" s="123"/>
      <c r="S265" s="123"/>
      <c r="T265" s="123"/>
      <c r="V265" s="123"/>
      <c r="W265" s="123"/>
    </row>
    <row r="266" spans="1:23" ht="15">
      <c r="A266" s="122"/>
      <c r="B266" s="122"/>
      <c r="C266" s="122"/>
      <c r="D266" s="163"/>
      <c r="E266" s="165"/>
      <c r="F266" s="165"/>
      <c r="G266" s="165"/>
      <c r="H266" s="163"/>
      <c r="I266" s="163"/>
      <c r="J266" s="370"/>
      <c r="K266" s="163"/>
      <c r="L266" s="163"/>
      <c r="M266" s="163"/>
      <c r="N266" s="163"/>
      <c r="O266" s="123"/>
      <c r="P266" s="123"/>
      <c r="R266" s="123"/>
      <c r="S266" s="123"/>
      <c r="T266" s="123"/>
      <c r="V266" s="123"/>
      <c r="W266" s="123"/>
    </row>
    <row r="267" spans="1:23" ht="15">
      <c r="A267" s="122"/>
      <c r="B267" s="122"/>
      <c r="C267" s="122"/>
      <c r="D267" s="163"/>
      <c r="E267" s="165"/>
      <c r="F267" s="165"/>
      <c r="G267" s="165"/>
      <c r="H267" s="163"/>
      <c r="I267" s="163"/>
      <c r="J267" s="370"/>
      <c r="K267" s="163"/>
      <c r="L267" s="163"/>
      <c r="M267" s="163"/>
      <c r="N267" s="163"/>
      <c r="O267" s="123"/>
      <c r="P267" s="123"/>
      <c r="R267" s="123"/>
      <c r="S267" s="123"/>
      <c r="T267" s="123"/>
      <c r="V267" s="123"/>
      <c r="W267" s="123"/>
    </row>
    <row r="268" spans="1:23" ht="15">
      <c r="A268" s="122"/>
      <c r="B268" s="122"/>
      <c r="C268" s="122"/>
      <c r="D268" s="163"/>
      <c r="E268" s="165"/>
      <c r="F268" s="165"/>
      <c r="G268" s="165"/>
      <c r="H268" s="163"/>
      <c r="I268" s="163"/>
      <c r="J268" s="370"/>
      <c r="K268" s="163"/>
      <c r="L268" s="163"/>
      <c r="M268" s="163"/>
      <c r="N268" s="163"/>
      <c r="O268" s="123"/>
      <c r="P268" s="123"/>
      <c r="R268" s="123"/>
      <c r="S268" s="123"/>
      <c r="T268" s="123"/>
      <c r="V268" s="123"/>
      <c r="W268" s="123"/>
    </row>
    <row r="269" spans="1:23" ht="15">
      <c r="A269" s="122"/>
      <c r="B269" s="122"/>
      <c r="C269" s="122"/>
      <c r="D269" s="163"/>
      <c r="E269" s="165"/>
      <c r="F269" s="165"/>
      <c r="G269" s="165"/>
      <c r="H269" s="163"/>
      <c r="I269" s="163"/>
      <c r="J269" s="370"/>
      <c r="K269" s="163"/>
      <c r="L269" s="163"/>
      <c r="M269" s="163"/>
      <c r="N269" s="163"/>
      <c r="O269" s="123"/>
      <c r="P269" s="123"/>
      <c r="R269" s="123"/>
      <c r="S269" s="123"/>
      <c r="T269" s="123"/>
      <c r="V269" s="123"/>
      <c r="W269" s="123"/>
    </row>
    <row r="270" spans="1:23" ht="15">
      <c r="A270" s="122"/>
      <c r="B270" s="122"/>
      <c r="C270" s="122"/>
      <c r="D270" s="163"/>
      <c r="E270" s="165"/>
      <c r="F270" s="165"/>
      <c r="G270" s="165"/>
      <c r="H270" s="163"/>
      <c r="I270" s="163"/>
      <c r="J270" s="370"/>
      <c r="K270" s="163"/>
      <c r="L270" s="163"/>
      <c r="M270" s="163"/>
      <c r="N270" s="163"/>
      <c r="O270" s="123"/>
      <c r="P270" s="123"/>
      <c r="R270" s="123"/>
      <c r="S270" s="123"/>
      <c r="T270" s="123"/>
      <c r="V270" s="123"/>
      <c r="W270" s="123"/>
    </row>
    <row r="271" spans="1:23" ht="15">
      <c r="A271" s="122"/>
      <c r="B271" s="122"/>
      <c r="C271" s="122"/>
      <c r="D271" s="163"/>
      <c r="E271" s="165"/>
      <c r="F271" s="165"/>
      <c r="G271" s="165"/>
      <c r="H271" s="163"/>
      <c r="I271" s="163"/>
      <c r="J271" s="370"/>
      <c r="K271" s="163"/>
      <c r="L271" s="163"/>
      <c r="M271" s="163"/>
      <c r="N271" s="163"/>
      <c r="O271" s="123"/>
      <c r="P271" s="123"/>
      <c r="R271" s="123"/>
      <c r="S271" s="123"/>
      <c r="T271" s="123"/>
      <c r="V271" s="123"/>
      <c r="W271" s="123"/>
    </row>
    <row r="272" spans="1:23" ht="15">
      <c r="A272" s="122"/>
      <c r="B272" s="122"/>
      <c r="C272" s="122"/>
      <c r="D272" s="163"/>
      <c r="E272" s="165"/>
      <c r="F272" s="165"/>
      <c r="G272" s="165"/>
      <c r="H272" s="163"/>
      <c r="I272" s="163"/>
      <c r="J272" s="370"/>
      <c r="K272" s="163"/>
      <c r="L272" s="163"/>
      <c r="M272" s="163"/>
      <c r="N272" s="163"/>
      <c r="O272" s="123"/>
      <c r="P272" s="123"/>
      <c r="R272" s="123"/>
      <c r="S272" s="123"/>
      <c r="T272" s="123"/>
      <c r="V272" s="123"/>
      <c r="W272" s="123"/>
    </row>
    <row r="273" spans="1:23" ht="15">
      <c r="A273" s="122"/>
      <c r="B273" s="122"/>
      <c r="C273" s="122"/>
      <c r="D273" s="163"/>
      <c r="E273" s="165"/>
      <c r="F273" s="165"/>
      <c r="G273" s="165"/>
      <c r="H273" s="163"/>
      <c r="I273" s="163"/>
      <c r="J273" s="370"/>
      <c r="K273" s="163"/>
      <c r="L273" s="163"/>
      <c r="M273" s="163"/>
      <c r="N273" s="163"/>
      <c r="O273" s="123"/>
      <c r="P273" s="123"/>
      <c r="R273" s="123"/>
      <c r="S273" s="123"/>
      <c r="T273" s="123"/>
      <c r="V273" s="123"/>
      <c r="W273" s="123"/>
    </row>
    <row r="274" spans="1:23" ht="15">
      <c r="A274" s="122"/>
      <c r="B274" s="122"/>
      <c r="C274" s="122"/>
      <c r="D274" s="163"/>
      <c r="E274" s="165"/>
      <c r="F274" s="165"/>
      <c r="G274" s="165"/>
      <c r="H274" s="163"/>
      <c r="I274" s="163"/>
      <c r="J274" s="370"/>
      <c r="K274" s="163"/>
      <c r="L274" s="163"/>
      <c r="M274" s="163"/>
      <c r="N274" s="163"/>
      <c r="O274" s="123"/>
      <c r="P274" s="123"/>
      <c r="R274" s="123"/>
      <c r="S274" s="123"/>
      <c r="T274" s="123"/>
      <c r="V274" s="123"/>
      <c r="W274" s="123"/>
    </row>
    <row r="275" spans="1:23" ht="15">
      <c r="A275" s="122"/>
      <c r="B275" s="122"/>
      <c r="C275" s="122"/>
      <c r="D275" s="163"/>
      <c r="E275" s="165"/>
      <c r="F275" s="165"/>
      <c r="G275" s="165"/>
      <c r="H275" s="163"/>
      <c r="I275" s="163"/>
      <c r="J275" s="370"/>
      <c r="K275" s="163"/>
      <c r="L275" s="163"/>
      <c r="M275" s="163"/>
      <c r="N275" s="163"/>
      <c r="O275" s="123"/>
      <c r="P275" s="123"/>
      <c r="R275" s="123"/>
      <c r="S275" s="123"/>
      <c r="T275" s="123"/>
      <c r="V275" s="123"/>
      <c r="W275" s="123"/>
    </row>
    <row r="276" spans="1:23" ht="15">
      <c r="A276" s="122"/>
      <c r="B276" s="122"/>
      <c r="C276" s="122"/>
      <c r="D276" s="163"/>
      <c r="E276" s="165"/>
      <c r="F276" s="165"/>
      <c r="G276" s="165"/>
      <c r="H276" s="163"/>
      <c r="I276" s="163"/>
      <c r="J276" s="370"/>
      <c r="K276" s="163"/>
      <c r="L276" s="163"/>
      <c r="M276" s="163"/>
      <c r="N276" s="163"/>
      <c r="O276" s="123"/>
      <c r="P276" s="123"/>
      <c r="R276" s="123"/>
      <c r="S276" s="123"/>
      <c r="T276" s="123"/>
      <c r="V276" s="123"/>
      <c r="W276" s="123"/>
    </row>
    <row r="277" spans="1:23" ht="15">
      <c r="A277" s="122"/>
      <c r="B277" s="122"/>
      <c r="C277" s="122"/>
      <c r="D277" s="163"/>
      <c r="E277" s="165"/>
      <c r="F277" s="165"/>
      <c r="G277" s="165"/>
      <c r="H277" s="163"/>
      <c r="I277" s="163"/>
      <c r="J277" s="370"/>
      <c r="K277" s="163"/>
      <c r="L277" s="163"/>
      <c r="M277" s="163"/>
      <c r="N277" s="163"/>
      <c r="O277" s="123"/>
      <c r="P277" s="123"/>
      <c r="R277" s="123"/>
      <c r="S277" s="123"/>
      <c r="T277" s="123"/>
      <c r="V277" s="123"/>
      <c r="W277" s="123"/>
    </row>
    <row r="278" spans="1:23" ht="15">
      <c r="A278" s="122"/>
      <c r="B278" s="122"/>
      <c r="C278" s="122"/>
      <c r="D278" s="163"/>
      <c r="E278" s="165"/>
      <c r="F278" s="165"/>
      <c r="G278" s="165"/>
      <c r="H278" s="163"/>
      <c r="I278" s="163"/>
      <c r="J278" s="370"/>
      <c r="K278" s="163"/>
      <c r="L278" s="163"/>
      <c r="M278" s="163"/>
      <c r="N278" s="163"/>
      <c r="O278" s="123"/>
      <c r="P278" s="123"/>
      <c r="R278" s="123"/>
      <c r="S278" s="123"/>
      <c r="T278" s="123"/>
      <c r="V278" s="123"/>
      <c r="W278" s="123"/>
    </row>
    <row r="279" spans="1:23" ht="15">
      <c r="A279" s="122"/>
      <c r="B279" s="122"/>
      <c r="C279" s="122"/>
      <c r="D279" s="163"/>
      <c r="E279" s="165"/>
      <c r="F279" s="165"/>
      <c r="G279" s="165"/>
      <c r="H279" s="163"/>
      <c r="I279" s="163"/>
      <c r="J279" s="370"/>
      <c r="K279" s="163"/>
      <c r="L279" s="163"/>
      <c r="M279" s="163"/>
      <c r="N279" s="163"/>
      <c r="O279" s="123"/>
      <c r="P279" s="123"/>
      <c r="R279" s="123"/>
      <c r="S279" s="123"/>
      <c r="T279" s="123"/>
      <c r="V279" s="123"/>
      <c r="W279" s="123"/>
    </row>
    <row r="280" spans="1:23" ht="15">
      <c r="A280" s="122"/>
      <c r="B280" s="122"/>
      <c r="C280" s="122"/>
      <c r="D280" s="163"/>
      <c r="E280" s="165"/>
      <c r="F280" s="165"/>
      <c r="G280" s="165"/>
      <c r="H280" s="163"/>
      <c r="I280" s="163"/>
      <c r="J280" s="370"/>
      <c r="K280" s="163"/>
      <c r="L280" s="163"/>
      <c r="M280" s="163"/>
      <c r="N280" s="163"/>
      <c r="O280" s="123"/>
      <c r="P280" s="123"/>
      <c r="R280" s="123"/>
      <c r="S280" s="123"/>
      <c r="T280" s="123"/>
      <c r="V280" s="123"/>
      <c r="W280" s="123"/>
    </row>
    <row r="281" spans="1:23" ht="15">
      <c r="A281" s="122"/>
      <c r="B281" s="122"/>
      <c r="C281" s="122"/>
      <c r="D281" s="163"/>
      <c r="E281" s="165"/>
      <c r="F281" s="165"/>
      <c r="G281" s="165"/>
      <c r="H281" s="163"/>
      <c r="I281" s="163"/>
      <c r="J281" s="370"/>
      <c r="K281" s="163"/>
      <c r="L281" s="163"/>
      <c r="M281" s="163"/>
      <c r="N281" s="163"/>
      <c r="O281" s="123"/>
      <c r="P281" s="123"/>
      <c r="R281" s="123"/>
      <c r="S281" s="123"/>
      <c r="T281" s="123"/>
      <c r="V281" s="123"/>
      <c r="W281" s="123"/>
    </row>
    <row r="282" spans="1:23" ht="15">
      <c r="A282" s="122"/>
      <c r="B282" s="122"/>
      <c r="C282" s="122"/>
      <c r="D282" s="163"/>
      <c r="E282" s="165"/>
      <c r="F282" s="165"/>
      <c r="G282" s="165"/>
      <c r="H282" s="163"/>
      <c r="I282" s="163"/>
      <c r="J282" s="370"/>
      <c r="K282" s="163"/>
      <c r="L282" s="163"/>
      <c r="M282" s="163"/>
      <c r="N282" s="163"/>
      <c r="O282" s="123"/>
      <c r="P282" s="123"/>
      <c r="R282" s="123"/>
      <c r="S282" s="123"/>
      <c r="T282" s="123"/>
      <c r="V282" s="123"/>
      <c r="W282" s="123"/>
    </row>
    <row r="283" spans="1:23" ht="15">
      <c r="A283" s="122"/>
      <c r="B283" s="122"/>
      <c r="C283" s="122"/>
      <c r="D283" s="163"/>
      <c r="E283" s="165"/>
      <c r="F283" s="165"/>
      <c r="G283" s="165"/>
      <c r="H283" s="163"/>
      <c r="I283" s="163"/>
      <c r="J283" s="370"/>
      <c r="K283" s="163"/>
      <c r="L283" s="163"/>
      <c r="M283" s="163"/>
      <c r="N283" s="163"/>
      <c r="O283" s="123"/>
      <c r="P283" s="123"/>
      <c r="R283" s="123"/>
      <c r="S283" s="123"/>
      <c r="T283" s="123"/>
      <c r="V283" s="123"/>
      <c r="W283" s="123"/>
    </row>
    <row r="284" spans="1:23" ht="15">
      <c r="A284" s="122"/>
      <c r="B284" s="122"/>
      <c r="C284" s="122"/>
      <c r="D284" s="163"/>
      <c r="E284" s="165"/>
      <c r="F284" s="165"/>
      <c r="G284" s="165"/>
      <c r="H284" s="163"/>
      <c r="I284" s="163"/>
      <c r="J284" s="370"/>
      <c r="K284" s="163"/>
      <c r="L284" s="163"/>
      <c r="M284" s="163"/>
      <c r="N284" s="163"/>
      <c r="O284" s="123"/>
      <c r="P284" s="123"/>
      <c r="R284" s="123"/>
      <c r="S284" s="123"/>
      <c r="T284" s="123"/>
      <c r="V284" s="123"/>
      <c r="W284" s="123"/>
    </row>
    <row r="285" spans="1:23" ht="15">
      <c r="A285" s="122"/>
      <c r="B285" s="122"/>
      <c r="C285" s="122"/>
      <c r="D285" s="163"/>
      <c r="E285" s="165"/>
      <c r="F285" s="165"/>
      <c r="G285" s="165"/>
      <c r="H285" s="163"/>
      <c r="I285" s="163"/>
      <c r="J285" s="370"/>
      <c r="K285" s="163"/>
      <c r="L285" s="163"/>
      <c r="M285" s="163"/>
      <c r="N285" s="163"/>
      <c r="O285" s="123"/>
      <c r="P285" s="123"/>
      <c r="R285" s="123"/>
      <c r="S285" s="123"/>
      <c r="T285" s="123"/>
      <c r="V285" s="123"/>
      <c r="W285" s="123"/>
    </row>
    <row r="286" spans="1:23" ht="15">
      <c r="A286" s="122"/>
      <c r="B286" s="122"/>
      <c r="C286" s="122"/>
      <c r="D286" s="163"/>
      <c r="E286" s="165"/>
      <c r="F286" s="165"/>
      <c r="G286" s="165"/>
      <c r="H286" s="163"/>
      <c r="I286" s="163"/>
      <c r="J286" s="370"/>
      <c r="K286" s="163"/>
      <c r="L286" s="163"/>
      <c r="M286" s="163"/>
      <c r="N286" s="163"/>
      <c r="O286" s="123"/>
      <c r="P286" s="123"/>
      <c r="R286" s="123"/>
      <c r="S286" s="123"/>
      <c r="T286" s="123"/>
      <c r="V286" s="123"/>
      <c r="W286" s="123"/>
    </row>
    <row r="287" spans="1:23" ht="15">
      <c r="A287" s="122"/>
      <c r="B287" s="122"/>
      <c r="C287" s="122"/>
      <c r="D287" s="163"/>
      <c r="E287" s="165"/>
      <c r="F287" s="165"/>
      <c r="G287" s="165"/>
      <c r="H287" s="163"/>
      <c r="I287" s="163"/>
      <c r="J287" s="370"/>
      <c r="K287" s="163"/>
      <c r="L287" s="163"/>
      <c r="M287" s="163"/>
      <c r="N287" s="163"/>
      <c r="O287" s="123"/>
      <c r="P287" s="123"/>
      <c r="R287" s="123"/>
      <c r="S287" s="123"/>
      <c r="T287" s="123"/>
      <c r="V287" s="123"/>
      <c r="W287" s="123"/>
    </row>
    <row r="288" spans="1:23" ht="15">
      <c r="A288" s="122"/>
      <c r="B288" s="122"/>
      <c r="C288" s="122"/>
      <c r="D288" s="163"/>
      <c r="E288" s="165"/>
      <c r="F288" s="165"/>
      <c r="G288" s="165"/>
      <c r="H288" s="163"/>
      <c r="I288" s="163"/>
      <c r="J288" s="370"/>
      <c r="K288" s="163"/>
      <c r="L288" s="163"/>
      <c r="M288" s="163"/>
      <c r="N288" s="163"/>
      <c r="O288" s="123"/>
      <c r="P288" s="123"/>
      <c r="R288" s="123"/>
      <c r="S288" s="123"/>
      <c r="T288" s="123"/>
      <c r="V288" s="123"/>
      <c r="W288" s="123"/>
    </row>
    <row r="289" spans="1:23" ht="15">
      <c r="A289" s="122"/>
      <c r="B289" s="122"/>
      <c r="C289" s="122"/>
      <c r="D289" s="163"/>
      <c r="E289" s="165"/>
      <c r="F289" s="165"/>
      <c r="G289" s="165"/>
      <c r="H289" s="163"/>
      <c r="I289" s="163"/>
      <c r="J289" s="370"/>
      <c r="K289" s="163"/>
      <c r="L289" s="163"/>
      <c r="M289" s="163"/>
      <c r="N289" s="163"/>
      <c r="O289" s="123"/>
      <c r="P289" s="123"/>
      <c r="R289" s="123"/>
      <c r="S289" s="123"/>
      <c r="T289" s="123"/>
      <c r="V289" s="123"/>
      <c r="W289" s="123"/>
    </row>
    <row r="290" spans="1:23" ht="15">
      <c r="A290" s="122"/>
      <c r="B290" s="122"/>
      <c r="C290" s="122"/>
      <c r="D290" s="163"/>
      <c r="E290" s="165"/>
      <c r="F290" s="165"/>
      <c r="G290" s="165"/>
      <c r="H290" s="163"/>
      <c r="I290" s="163"/>
      <c r="J290" s="370"/>
      <c r="K290" s="163"/>
      <c r="L290" s="163"/>
      <c r="M290" s="163"/>
      <c r="N290" s="163"/>
      <c r="O290" s="123"/>
      <c r="P290" s="123"/>
      <c r="R290" s="123"/>
      <c r="S290" s="123"/>
      <c r="T290" s="123"/>
      <c r="V290" s="123"/>
      <c r="W290" s="123"/>
    </row>
    <row r="291" spans="1:23" ht="15">
      <c r="A291" s="122"/>
      <c r="B291" s="122"/>
      <c r="C291" s="122"/>
      <c r="D291" s="163"/>
      <c r="E291" s="165"/>
      <c r="F291" s="165"/>
      <c r="G291" s="165"/>
      <c r="H291" s="163"/>
      <c r="I291" s="163"/>
      <c r="J291" s="370"/>
      <c r="K291" s="163"/>
      <c r="L291" s="163"/>
      <c r="M291" s="163"/>
      <c r="N291" s="163"/>
      <c r="O291" s="123"/>
      <c r="P291" s="123"/>
      <c r="R291" s="123"/>
      <c r="S291" s="123"/>
      <c r="T291" s="123"/>
      <c r="V291" s="123"/>
      <c r="W291" s="123"/>
    </row>
    <row r="292" spans="1:23" ht="15">
      <c r="A292" s="122"/>
      <c r="B292" s="122"/>
      <c r="C292" s="122"/>
      <c r="D292" s="163"/>
      <c r="E292" s="165"/>
      <c r="F292" s="165"/>
      <c r="G292" s="165"/>
      <c r="H292" s="163"/>
      <c r="I292" s="163"/>
      <c r="J292" s="370"/>
      <c r="K292" s="163"/>
      <c r="L292" s="163"/>
      <c r="M292" s="163"/>
      <c r="N292" s="163"/>
      <c r="O292" s="123"/>
      <c r="P292" s="123"/>
      <c r="R292" s="123"/>
      <c r="S292" s="123"/>
      <c r="T292" s="123"/>
      <c r="V292" s="123"/>
      <c r="W292" s="123"/>
    </row>
    <row r="293" spans="1:23" ht="15">
      <c r="A293" s="122"/>
      <c r="B293" s="122"/>
      <c r="C293" s="122"/>
      <c r="D293" s="163"/>
      <c r="E293" s="165"/>
      <c r="F293" s="165"/>
      <c r="G293" s="165"/>
      <c r="H293" s="163"/>
      <c r="I293" s="163"/>
      <c r="J293" s="370"/>
      <c r="K293" s="163"/>
      <c r="L293" s="163"/>
      <c r="M293" s="163"/>
      <c r="N293" s="163"/>
      <c r="O293" s="123"/>
      <c r="P293" s="123"/>
      <c r="R293" s="123"/>
      <c r="S293" s="123"/>
      <c r="T293" s="123"/>
      <c r="V293" s="123"/>
      <c r="W293" s="123"/>
    </row>
    <row r="294" spans="1:23" ht="15">
      <c r="A294" s="122"/>
      <c r="B294" s="122"/>
      <c r="C294" s="122"/>
      <c r="D294" s="163"/>
      <c r="E294" s="165"/>
      <c r="F294" s="165"/>
      <c r="G294" s="165"/>
      <c r="H294" s="163"/>
      <c r="I294" s="163"/>
      <c r="J294" s="370"/>
      <c r="K294" s="163"/>
      <c r="L294" s="163"/>
      <c r="M294" s="163"/>
      <c r="N294" s="163"/>
      <c r="O294" s="123"/>
      <c r="P294" s="123"/>
      <c r="R294" s="123"/>
      <c r="S294" s="123"/>
      <c r="T294" s="123"/>
      <c r="V294" s="123"/>
      <c r="W294" s="123"/>
    </row>
    <row r="295" spans="1:23" ht="15">
      <c r="A295" s="122"/>
      <c r="B295" s="122"/>
      <c r="C295" s="122"/>
      <c r="D295" s="163"/>
      <c r="E295" s="165"/>
      <c r="F295" s="165"/>
      <c r="G295" s="165"/>
      <c r="H295" s="163"/>
      <c r="I295" s="163"/>
      <c r="J295" s="370"/>
      <c r="K295" s="163"/>
      <c r="L295" s="163"/>
      <c r="M295" s="163"/>
      <c r="N295" s="163"/>
      <c r="O295" s="123"/>
      <c r="P295" s="123"/>
      <c r="R295" s="123"/>
      <c r="S295" s="123"/>
      <c r="T295" s="123"/>
      <c r="V295" s="123"/>
      <c r="W295" s="123"/>
    </row>
    <row r="296" spans="1:23" ht="15">
      <c r="A296" s="122"/>
      <c r="B296" s="122"/>
      <c r="C296" s="122"/>
      <c r="D296" s="163"/>
      <c r="E296" s="165"/>
      <c r="F296" s="165"/>
      <c r="G296" s="165"/>
      <c r="H296" s="163"/>
      <c r="I296" s="163"/>
      <c r="J296" s="370"/>
      <c r="K296" s="163"/>
      <c r="L296" s="163"/>
      <c r="M296" s="163"/>
      <c r="N296" s="163"/>
      <c r="O296" s="123"/>
      <c r="P296" s="123"/>
      <c r="R296" s="123"/>
      <c r="S296" s="123"/>
      <c r="T296" s="123"/>
      <c r="V296" s="123"/>
      <c r="W296" s="123"/>
    </row>
    <row r="297" spans="1:23" ht="15">
      <c r="A297" s="122"/>
      <c r="B297" s="122"/>
      <c r="C297" s="122"/>
      <c r="D297" s="163"/>
      <c r="E297" s="165"/>
      <c r="F297" s="165"/>
      <c r="G297" s="165"/>
      <c r="H297" s="163"/>
      <c r="I297" s="163"/>
      <c r="J297" s="370"/>
      <c r="K297" s="163"/>
      <c r="L297" s="163"/>
      <c r="M297" s="163"/>
      <c r="N297" s="163"/>
      <c r="O297" s="123"/>
      <c r="P297" s="123"/>
      <c r="R297" s="123"/>
      <c r="S297" s="123"/>
      <c r="T297" s="123"/>
      <c r="V297" s="123"/>
      <c r="W297" s="123"/>
    </row>
    <row r="298" spans="1:23" ht="15">
      <c r="A298" s="122"/>
      <c r="B298" s="122"/>
      <c r="C298" s="122"/>
      <c r="D298" s="163"/>
      <c r="E298" s="165"/>
      <c r="F298" s="165"/>
      <c r="G298" s="165"/>
      <c r="H298" s="163"/>
      <c r="I298" s="163"/>
      <c r="J298" s="370"/>
      <c r="K298" s="163"/>
      <c r="L298" s="163"/>
      <c r="M298" s="163"/>
      <c r="N298" s="163"/>
      <c r="O298" s="123"/>
      <c r="P298" s="123"/>
      <c r="R298" s="123"/>
      <c r="S298" s="123"/>
      <c r="T298" s="123"/>
      <c r="V298" s="123"/>
      <c r="W298" s="123"/>
    </row>
    <row r="299" spans="1:23" ht="15">
      <c r="A299" s="122"/>
      <c r="B299" s="122"/>
      <c r="C299" s="122"/>
      <c r="D299" s="163"/>
      <c r="E299" s="165"/>
      <c r="F299" s="165"/>
      <c r="G299" s="165"/>
      <c r="H299" s="163"/>
      <c r="I299" s="163"/>
      <c r="J299" s="370"/>
      <c r="K299" s="163"/>
      <c r="L299" s="163"/>
      <c r="M299" s="163"/>
      <c r="N299" s="163"/>
      <c r="O299" s="123"/>
      <c r="P299" s="123"/>
      <c r="R299" s="123"/>
      <c r="S299" s="123"/>
      <c r="T299" s="123"/>
      <c r="V299" s="123"/>
      <c r="W299" s="123"/>
    </row>
    <row r="300" spans="1:23" ht="15">
      <c r="A300" s="122"/>
      <c r="B300" s="122"/>
      <c r="C300" s="122"/>
      <c r="D300" s="163"/>
      <c r="E300" s="165"/>
      <c r="F300" s="165"/>
      <c r="G300" s="165"/>
      <c r="H300" s="163"/>
      <c r="I300" s="163"/>
      <c r="J300" s="370"/>
      <c r="K300" s="163"/>
      <c r="L300" s="163"/>
      <c r="M300" s="163"/>
      <c r="N300" s="163"/>
      <c r="O300" s="123"/>
      <c r="P300" s="123"/>
      <c r="R300" s="123"/>
      <c r="S300" s="123"/>
      <c r="T300" s="123"/>
      <c r="V300" s="123"/>
      <c r="W300" s="123"/>
    </row>
    <row r="301" spans="1:23" ht="15">
      <c r="A301" s="122"/>
      <c r="B301" s="122"/>
      <c r="C301" s="122"/>
      <c r="D301" s="163"/>
      <c r="E301" s="165"/>
      <c r="F301" s="165"/>
      <c r="G301" s="165"/>
      <c r="H301" s="163"/>
      <c r="I301" s="163"/>
      <c r="J301" s="370"/>
      <c r="K301" s="163"/>
      <c r="L301" s="163"/>
      <c r="M301" s="163"/>
      <c r="N301" s="163"/>
      <c r="O301" s="123"/>
      <c r="P301" s="123"/>
      <c r="R301" s="123"/>
      <c r="S301" s="123"/>
      <c r="T301" s="123"/>
      <c r="V301" s="123"/>
      <c r="W301" s="123"/>
    </row>
    <row r="302" spans="1:23" ht="15">
      <c r="A302" s="122"/>
      <c r="B302" s="122"/>
      <c r="C302" s="122"/>
      <c r="D302" s="163"/>
      <c r="E302" s="165"/>
      <c r="F302" s="165"/>
      <c r="G302" s="165"/>
      <c r="H302" s="163"/>
      <c r="I302" s="163"/>
      <c r="J302" s="370"/>
      <c r="K302" s="163"/>
      <c r="L302" s="163"/>
      <c r="M302" s="163"/>
      <c r="N302" s="163"/>
      <c r="O302" s="123"/>
      <c r="P302" s="123"/>
      <c r="R302" s="123"/>
      <c r="S302" s="123"/>
      <c r="T302" s="123"/>
      <c r="V302" s="123"/>
      <c r="W302" s="123"/>
    </row>
    <row r="303" spans="1:23" ht="15">
      <c r="A303" s="122"/>
      <c r="B303" s="122"/>
      <c r="C303" s="122"/>
      <c r="D303" s="163"/>
      <c r="E303" s="165"/>
      <c r="F303" s="165"/>
      <c r="G303" s="165"/>
      <c r="H303" s="163"/>
      <c r="I303" s="163"/>
      <c r="J303" s="370"/>
      <c r="K303" s="163"/>
      <c r="L303" s="163"/>
      <c r="M303" s="163"/>
      <c r="N303" s="163"/>
      <c r="O303" s="123"/>
      <c r="P303" s="123"/>
      <c r="R303" s="123"/>
      <c r="S303" s="123"/>
      <c r="T303" s="123"/>
      <c r="V303" s="123"/>
      <c r="W303" s="123"/>
    </row>
    <row r="304" spans="1:23" ht="15">
      <c r="A304" s="122"/>
      <c r="B304" s="122"/>
      <c r="C304" s="122"/>
      <c r="D304" s="163"/>
      <c r="E304" s="165"/>
      <c r="F304" s="165"/>
      <c r="G304" s="165"/>
      <c r="H304" s="163"/>
      <c r="I304" s="163"/>
      <c r="J304" s="370"/>
      <c r="K304" s="163"/>
      <c r="L304" s="163"/>
      <c r="M304" s="163"/>
      <c r="N304" s="163"/>
      <c r="O304" s="123"/>
      <c r="P304" s="123"/>
      <c r="R304" s="123"/>
      <c r="S304" s="123"/>
      <c r="T304" s="123"/>
      <c r="V304" s="123"/>
      <c r="W304" s="123"/>
    </row>
    <row r="305" spans="1:23" ht="15">
      <c r="A305" s="122"/>
      <c r="B305" s="122"/>
      <c r="C305" s="122"/>
      <c r="D305" s="163"/>
      <c r="E305" s="165"/>
      <c r="F305" s="165"/>
      <c r="G305" s="165"/>
      <c r="H305" s="163"/>
      <c r="I305" s="163"/>
      <c r="J305" s="370"/>
      <c r="K305" s="163"/>
      <c r="L305" s="163"/>
      <c r="M305" s="163"/>
      <c r="N305" s="163"/>
      <c r="O305" s="123"/>
      <c r="P305" s="123"/>
      <c r="R305" s="123"/>
      <c r="S305" s="123"/>
      <c r="T305" s="123"/>
      <c r="V305" s="123"/>
      <c r="W305" s="123"/>
    </row>
    <row r="306" spans="1:23" ht="15">
      <c r="A306" s="122"/>
      <c r="B306" s="122"/>
      <c r="C306" s="122"/>
      <c r="D306" s="163"/>
      <c r="E306" s="165"/>
      <c r="F306" s="165"/>
      <c r="G306" s="165"/>
      <c r="H306" s="163"/>
      <c r="I306" s="163"/>
      <c r="J306" s="370"/>
      <c r="K306" s="163"/>
      <c r="L306" s="163"/>
      <c r="M306" s="163"/>
      <c r="N306" s="163"/>
      <c r="O306" s="123"/>
      <c r="P306" s="123"/>
      <c r="R306" s="123"/>
      <c r="S306" s="123"/>
      <c r="T306" s="123"/>
      <c r="V306" s="123"/>
      <c r="W306" s="123"/>
    </row>
    <row r="307" spans="1:23" ht="15">
      <c r="A307" s="122"/>
      <c r="B307" s="122"/>
      <c r="C307" s="122"/>
      <c r="D307" s="163"/>
      <c r="E307" s="165"/>
      <c r="F307" s="165"/>
      <c r="G307" s="165"/>
      <c r="H307" s="163"/>
      <c r="I307" s="163"/>
      <c r="J307" s="370"/>
      <c r="K307" s="163"/>
      <c r="L307" s="163"/>
      <c r="M307" s="163"/>
      <c r="N307" s="163"/>
      <c r="O307" s="123"/>
      <c r="P307" s="123"/>
      <c r="R307" s="123"/>
      <c r="S307" s="123"/>
      <c r="T307" s="123"/>
      <c r="V307" s="123"/>
      <c r="W307" s="123"/>
    </row>
    <row r="308" spans="1:23" ht="15">
      <c r="A308" s="122"/>
      <c r="B308" s="122"/>
      <c r="C308" s="122"/>
      <c r="D308" s="163"/>
      <c r="E308" s="165"/>
      <c r="F308" s="165"/>
      <c r="G308" s="165"/>
      <c r="H308" s="163"/>
      <c r="I308" s="163"/>
      <c r="J308" s="370"/>
      <c r="K308" s="163"/>
      <c r="L308" s="163"/>
      <c r="M308" s="163"/>
      <c r="N308" s="163"/>
      <c r="O308" s="123"/>
      <c r="P308" s="123"/>
      <c r="R308" s="123"/>
      <c r="S308" s="123"/>
      <c r="T308" s="123"/>
      <c r="V308" s="123"/>
      <c r="W308" s="123"/>
    </row>
    <row r="309" spans="1:23" ht="15">
      <c r="A309" s="122"/>
      <c r="B309" s="122"/>
      <c r="C309" s="122"/>
      <c r="D309" s="163"/>
      <c r="E309" s="165"/>
      <c r="F309" s="165"/>
      <c r="G309" s="165"/>
      <c r="H309" s="163"/>
      <c r="I309" s="163"/>
      <c r="J309" s="370"/>
      <c r="K309" s="163"/>
      <c r="L309" s="163"/>
      <c r="M309" s="163"/>
      <c r="N309" s="163"/>
      <c r="O309" s="123"/>
      <c r="P309" s="123"/>
      <c r="R309" s="123"/>
      <c r="S309" s="123"/>
      <c r="T309" s="123"/>
      <c r="V309" s="123"/>
      <c r="W309" s="123"/>
    </row>
    <row r="310" spans="1:23" ht="15">
      <c r="A310" s="122"/>
      <c r="B310" s="122"/>
      <c r="C310" s="122"/>
      <c r="D310" s="163"/>
      <c r="E310" s="165"/>
      <c r="F310" s="165"/>
      <c r="G310" s="165"/>
      <c r="H310" s="163"/>
      <c r="I310" s="163"/>
      <c r="J310" s="370"/>
      <c r="K310" s="163"/>
      <c r="L310" s="163"/>
      <c r="M310" s="163"/>
      <c r="N310" s="163"/>
      <c r="O310" s="123"/>
      <c r="P310" s="123"/>
      <c r="R310" s="123"/>
      <c r="S310" s="123"/>
      <c r="T310" s="123"/>
      <c r="V310" s="123"/>
      <c r="W310" s="123"/>
    </row>
    <row r="311" spans="1:23" ht="15">
      <c r="A311" s="122"/>
      <c r="B311" s="122"/>
      <c r="C311" s="122"/>
      <c r="D311" s="163"/>
      <c r="E311" s="165"/>
      <c r="F311" s="165"/>
      <c r="G311" s="165"/>
      <c r="H311" s="163"/>
      <c r="I311" s="163"/>
      <c r="J311" s="370"/>
      <c r="K311" s="163"/>
      <c r="L311" s="163"/>
      <c r="M311" s="163"/>
      <c r="N311" s="163"/>
      <c r="O311" s="123"/>
      <c r="P311" s="123"/>
      <c r="R311" s="123"/>
      <c r="S311" s="123"/>
      <c r="T311" s="123"/>
      <c r="V311" s="123"/>
      <c r="W311" s="123"/>
    </row>
    <row r="312" spans="1:23" ht="15">
      <c r="A312" s="122"/>
      <c r="B312" s="122"/>
      <c r="C312" s="122"/>
      <c r="D312" s="163"/>
      <c r="E312" s="165"/>
      <c r="F312" s="165"/>
      <c r="G312" s="165"/>
      <c r="H312" s="163"/>
      <c r="I312" s="163"/>
      <c r="J312" s="370"/>
      <c r="K312" s="163"/>
      <c r="L312" s="163"/>
      <c r="M312" s="163"/>
      <c r="N312" s="163"/>
      <c r="O312" s="123"/>
      <c r="P312" s="123"/>
      <c r="R312" s="123"/>
      <c r="S312" s="123"/>
      <c r="T312" s="123"/>
      <c r="V312" s="123"/>
      <c r="W312" s="123"/>
    </row>
    <row r="313" spans="1:23" ht="15">
      <c r="A313" s="122"/>
      <c r="B313" s="122"/>
      <c r="C313" s="122"/>
      <c r="D313" s="163"/>
      <c r="E313" s="165"/>
      <c r="F313" s="165"/>
      <c r="G313" s="165"/>
      <c r="H313" s="163"/>
      <c r="I313" s="163"/>
      <c r="J313" s="370"/>
      <c r="K313" s="163"/>
      <c r="L313" s="163"/>
      <c r="M313" s="163"/>
      <c r="N313" s="163"/>
      <c r="O313" s="123"/>
      <c r="P313" s="123"/>
      <c r="R313" s="123"/>
      <c r="S313" s="123"/>
      <c r="T313" s="123"/>
      <c r="V313" s="123"/>
      <c r="W313" s="123"/>
    </row>
    <row r="314" spans="1:23" ht="15">
      <c r="A314" s="122"/>
      <c r="B314" s="122"/>
      <c r="C314" s="122"/>
      <c r="D314" s="163"/>
      <c r="E314" s="165"/>
      <c r="F314" s="165"/>
      <c r="G314" s="165"/>
      <c r="H314" s="163"/>
      <c r="I314" s="163"/>
      <c r="J314" s="370"/>
      <c r="K314" s="163"/>
      <c r="L314" s="163"/>
      <c r="M314" s="163"/>
      <c r="N314" s="163"/>
      <c r="O314" s="123"/>
      <c r="P314" s="123"/>
      <c r="R314" s="123"/>
      <c r="S314" s="123"/>
      <c r="T314" s="123"/>
      <c r="V314" s="123"/>
      <c r="W314" s="123"/>
    </row>
    <row r="315" spans="1:23" ht="15">
      <c r="A315" s="122"/>
      <c r="B315" s="122"/>
      <c r="C315" s="122"/>
      <c r="D315" s="163"/>
      <c r="E315" s="165"/>
      <c r="F315" s="165"/>
      <c r="G315" s="165"/>
      <c r="H315" s="163"/>
      <c r="I315" s="163"/>
      <c r="J315" s="370"/>
      <c r="K315" s="163"/>
      <c r="L315" s="163"/>
      <c r="M315" s="163"/>
      <c r="N315" s="163"/>
      <c r="O315" s="123"/>
      <c r="P315" s="123"/>
      <c r="R315" s="123"/>
      <c r="S315" s="123"/>
      <c r="T315" s="123"/>
      <c r="V315" s="123"/>
      <c r="W315" s="123"/>
    </row>
    <row r="316" spans="1:23" ht="15">
      <c r="A316" s="122"/>
      <c r="B316" s="122"/>
      <c r="C316" s="122"/>
      <c r="D316" s="163"/>
      <c r="E316" s="165"/>
      <c r="F316" s="165"/>
      <c r="G316" s="165"/>
      <c r="H316" s="163"/>
      <c r="I316" s="163"/>
      <c r="J316" s="370"/>
      <c r="K316" s="163"/>
      <c r="L316" s="163"/>
      <c r="M316" s="163"/>
      <c r="N316" s="163"/>
      <c r="O316" s="123"/>
      <c r="P316" s="123"/>
      <c r="R316" s="123"/>
      <c r="S316" s="123"/>
      <c r="T316" s="123"/>
      <c r="V316" s="123"/>
      <c r="W316" s="123"/>
    </row>
    <row r="317" spans="1:23" ht="15">
      <c r="A317" s="122"/>
      <c r="B317" s="122"/>
      <c r="C317" s="122"/>
      <c r="D317" s="163"/>
      <c r="E317" s="165"/>
      <c r="F317" s="165"/>
      <c r="G317" s="165"/>
      <c r="H317" s="163"/>
      <c r="I317" s="163"/>
      <c r="J317" s="370"/>
      <c r="K317" s="163"/>
      <c r="L317" s="163"/>
      <c r="M317" s="163"/>
      <c r="N317" s="163"/>
      <c r="O317" s="123"/>
      <c r="P317" s="123"/>
      <c r="R317" s="123"/>
      <c r="S317" s="123"/>
      <c r="T317" s="123"/>
      <c r="V317" s="123"/>
      <c r="W317" s="123"/>
    </row>
    <row r="318" spans="1:23" ht="15">
      <c r="A318" s="122"/>
      <c r="B318" s="122"/>
      <c r="C318" s="122"/>
      <c r="D318" s="163"/>
      <c r="E318" s="165"/>
      <c r="F318" s="165"/>
      <c r="G318" s="165"/>
      <c r="H318" s="163"/>
      <c r="I318" s="163"/>
      <c r="J318" s="370"/>
      <c r="K318" s="163"/>
      <c r="L318" s="163"/>
      <c r="M318" s="163"/>
      <c r="N318" s="163"/>
      <c r="O318" s="123"/>
      <c r="P318" s="123"/>
      <c r="R318" s="123"/>
      <c r="S318" s="123"/>
      <c r="T318" s="123"/>
      <c r="V318" s="123"/>
      <c r="W318" s="123"/>
    </row>
    <row r="319" spans="1:23" ht="15">
      <c r="A319" s="122"/>
      <c r="B319" s="122"/>
      <c r="C319" s="122"/>
      <c r="D319" s="163"/>
      <c r="E319" s="165"/>
      <c r="F319" s="165"/>
      <c r="G319" s="165"/>
      <c r="H319" s="163"/>
      <c r="I319" s="163"/>
      <c r="J319" s="370"/>
      <c r="K319" s="163"/>
      <c r="L319" s="163"/>
      <c r="M319" s="163"/>
      <c r="N319" s="163"/>
      <c r="O319" s="123"/>
      <c r="P319" s="123"/>
      <c r="R319" s="123"/>
      <c r="S319" s="123"/>
      <c r="T319" s="123"/>
      <c r="V319" s="123"/>
      <c r="W319" s="123"/>
    </row>
    <row r="320" spans="1:23" ht="15">
      <c r="A320" s="122"/>
      <c r="B320" s="122"/>
      <c r="C320" s="122"/>
      <c r="D320" s="163"/>
      <c r="E320" s="165"/>
      <c r="F320" s="165"/>
      <c r="G320" s="165"/>
      <c r="H320" s="163"/>
      <c r="I320" s="163"/>
      <c r="J320" s="370"/>
      <c r="K320" s="163"/>
      <c r="L320" s="163"/>
      <c r="M320" s="163"/>
      <c r="N320" s="163"/>
      <c r="O320" s="123"/>
      <c r="P320" s="123"/>
      <c r="R320" s="123"/>
      <c r="S320" s="123"/>
      <c r="T320" s="123"/>
      <c r="V320" s="123"/>
      <c r="W320" s="123"/>
    </row>
    <row r="321" spans="1:23" ht="15">
      <c r="A321" s="122"/>
      <c r="B321" s="122"/>
      <c r="C321" s="122"/>
      <c r="D321" s="163"/>
      <c r="E321" s="165"/>
      <c r="F321" s="165"/>
      <c r="G321" s="165"/>
      <c r="H321" s="163"/>
      <c r="I321" s="163"/>
      <c r="J321" s="370"/>
      <c r="K321" s="163"/>
      <c r="L321" s="163"/>
      <c r="M321" s="163"/>
      <c r="N321" s="163"/>
      <c r="O321" s="123"/>
      <c r="P321" s="123"/>
      <c r="R321" s="123"/>
      <c r="S321" s="123"/>
      <c r="T321" s="123"/>
      <c r="V321" s="123"/>
      <c r="W321" s="123"/>
    </row>
    <row r="322" spans="1:23" ht="15">
      <c r="A322" s="122"/>
      <c r="B322" s="122"/>
      <c r="C322" s="122"/>
      <c r="D322" s="163"/>
      <c r="E322" s="165"/>
      <c r="F322" s="165"/>
      <c r="G322" s="165"/>
      <c r="H322" s="163"/>
      <c r="I322" s="163"/>
      <c r="J322" s="370"/>
      <c r="K322" s="163"/>
      <c r="L322" s="163"/>
      <c r="M322" s="163"/>
      <c r="N322" s="163"/>
      <c r="O322" s="123"/>
      <c r="P322" s="123"/>
      <c r="R322" s="123"/>
      <c r="S322" s="123"/>
      <c r="T322" s="123"/>
      <c r="V322" s="123"/>
      <c r="W322" s="123"/>
    </row>
    <row r="323" spans="1:23" ht="15">
      <c r="A323" s="122"/>
      <c r="B323" s="122"/>
      <c r="C323" s="122"/>
      <c r="D323" s="163"/>
      <c r="E323" s="165"/>
      <c r="F323" s="165"/>
      <c r="G323" s="165"/>
      <c r="H323" s="163"/>
      <c r="I323" s="163"/>
      <c r="J323" s="370"/>
      <c r="K323" s="163"/>
      <c r="L323" s="163"/>
      <c r="M323" s="163"/>
      <c r="N323" s="163"/>
      <c r="O323" s="123"/>
      <c r="P323" s="123"/>
      <c r="R323" s="123"/>
      <c r="S323" s="123"/>
      <c r="T323" s="123"/>
      <c r="V323" s="123"/>
      <c r="W323" s="123"/>
    </row>
    <row r="324" spans="1:23" ht="15">
      <c r="A324" s="122"/>
      <c r="B324" s="122"/>
      <c r="C324" s="122"/>
      <c r="D324" s="163"/>
      <c r="E324" s="165"/>
      <c r="F324" s="165"/>
      <c r="G324" s="165"/>
      <c r="H324" s="163"/>
      <c r="I324" s="163"/>
      <c r="J324" s="370"/>
      <c r="K324" s="163"/>
      <c r="L324" s="163"/>
      <c r="M324" s="163"/>
      <c r="N324" s="163"/>
      <c r="O324" s="123"/>
      <c r="P324" s="123"/>
      <c r="R324" s="123"/>
      <c r="S324" s="123"/>
      <c r="T324" s="123"/>
      <c r="V324" s="123"/>
      <c r="W324" s="123"/>
    </row>
    <row r="325" spans="1:23" ht="15">
      <c r="A325" s="122"/>
      <c r="B325" s="122"/>
      <c r="C325" s="122"/>
      <c r="D325" s="163"/>
      <c r="E325" s="165"/>
      <c r="F325" s="165"/>
      <c r="G325" s="165"/>
      <c r="H325" s="163"/>
      <c r="I325" s="163"/>
      <c r="J325" s="370"/>
      <c r="K325" s="163"/>
      <c r="L325" s="163"/>
      <c r="M325" s="163"/>
      <c r="N325" s="163"/>
      <c r="O325" s="123"/>
      <c r="P325" s="123"/>
      <c r="R325" s="123"/>
      <c r="S325" s="123"/>
      <c r="T325" s="123"/>
      <c r="V325" s="123"/>
      <c r="W325" s="123"/>
    </row>
    <row r="326" spans="1:23" ht="15">
      <c r="A326" s="122"/>
      <c r="B326" s="122"/>
      <c r="C326" s="122"/>
      <c r="D326" s="163"/>
      <c r="E326" s="165"/>
      <c r="F326" s="165"/>
      <c r="G326" s="165"/>
      <c r="H326" s="163"/>
      <c r="I326" s="163"/>
      <c r="J326" s="370"/>
      <c r="K326" s="163"/>
      <c r="L326" s="163"/>
      <c r="M326" s="163"/>
      <c r="N326" s="163"/>
      <c r="O326" s="123"/>
      <c r="P326" s="123"/>
      <c r="R326" s="123"/>
      <c r="S326" s="123"/>
      <c r="T326" s="123"/>
      <c r="V326" s="123"/>
      <c r="W326" s="123"/>
    </row>
    <row r="327" spans="1:23" ht="15">
      <c r="A327" s="122"/>
      <c r="B327" s="122"/>
      <c r="C327" s="122"/>
      <c r="D327" s="163"/>
      <c r="E327" s="165"/>
      <c r="F327" s="165"/>
      <c r="G327" s="165"/>
      <c r="H327" s="163"/>
      <c r="I327" s="163"/>
      <c r="J327" s="370"/>
      <c r="K327" s="163"/>
      <c r="L327" s="163"/>
      <c r="M327" s="163"/>
      <c r="N327" s="163"/>
      <c r="O327" s="123"/>
      <c r="P327" s="123"/>
      <c r="R327" s="123"/>
      <c r="S327" s="123"/>
      <c r="T327" s="123"/>
      <c r="V327" s="123"/>
      <c r="W327" s="123"/>
    </row>
    <row r="328" spans="1:23" ht="15">
      <c r="A328" s="122"/>
      <c r="B328" s="122"/>
      <c r="C328" s="122"/>
      <c r="D328" s="163"/>
      <c r="E328" s="165"/>
      <c r="F328" s="165"/>
      <c r="G328" s="165"/>
      <c r="H328" s="163"/>
      <c r="I328" s="163"/>
      <c r="J328" s="370"/>
      <c r="K328" s="163"/>
      <c r="L328" s="163"/>
      <c r="M328" s="163"/>
      <c r="N328" s="163"/>
      <c r="O328" s="123"/>
      <c r="P328" s="123"/>
      <c r="R328" s="123"/>
      <c r="S328" s="123"/>
      <c r="T328" s="123"/>
      <c r="V328" s="123"/>
      <c r="W328" s="123"/>
    </row>
    <row r="329" spans="1:23" ht="15">
      <c r="A329" s="122"/>
      <c r="B329" s="122"/>
      <c r="C329" s="122"/>
      <c r="D329" s="163"/>
      <c r="E329" s="165"/>
      <c r="F329" s="165"/>
      <c r="G329" s="165"/>
      <c r="H329" s="163"/>
      <c r="I329" s="163"/>
      <c r="J329" s="370"/>
      <c r="K329" s="163"/>
      <c r="L329" s="163"/>
      <c r="M329" s="163"/>
      <c r="N329" s="163"/>
      <c r="O329" s="123"/>
      <c r="P329" s="123"/>
      <c r="R329" s="123"/>
      <c r="S329" s="123"/>
      <c r="T329" s="123"/>
      <c r="V329" s="123"/>
      <c r="W329" s="123"/>
    </row>
    <row r="330" spans="1:23" ht="15">
      <c r="A330" s="122"/>
      <c r="B330" s="122"/>
      <c r="C330" s="122"/>
      <c r="D330" s="163"/>
      <c r="E330" s="165"/>
      <c r="F330" s="165"/>
      <c r="G330" s="165"/>
      <c r="H330" s="163"/>
      <c r="I330" s="163"/>
      <c r="J330" s="370"/>
      <c r="K330" s="163"/>
      <c r="L330" s="163"/>
      <c r="M330" s="163"/>
      <c r="N330" s="163"/>
      <c r="O330" s="123"/>
      <c r="P330" s="123"/>
      <c r="R330" s="123"/>
      <c r="S330" s="123"/>
      <c r="T330" s="123"/>
      <c r="V330" s="123"/>
      <c r="W330" s="123"/>
    </row>
    <row r="331" spans="1:23" ht="15">
      <c r="A331" s="122"/>
      <c r="B331" s="122"/>
      <c r="C331" s="122"/>
      <c r="D331" s="163"/>
      <c r="E331" s="165"/>
      <c r="F331" s="165"/>
      <c r="G331" s="165"/>
      <c r="H331" s="163"/>
      <c r="I331" s="163"/>
      <c r="J331" s="370"/>
      <c r="K331" s="163"/>
      <c r="L331" s="163"/>
      <c r="M331" s="163"/>
      <c r="N331" s="163"/>
      <c r="O331" s="123"/>
      <c r="P331" s="123"/>
      <c r="R331" s="123"/>
      <c r="S331" s="123"/>
      <c r="T331" s="123"/>
      <c r="V331" s="123"/>
      <c r="W331" s="123"/>
    </row>
    <row r="332" spans="1:23" ht="15">
      <c r="A332" s="122"/>
      <c r="B332" s="122"/>
      <c r="C332" s="122"/>
      <c r="D332" s="163"/>
      <c r="E332" s="165"/>
      <c r="F332" s="165"/>
      <c r="G332" s="165"/>
      <c r="H332" s="163"/>
      <c r="I332" s="163"/>
      <c r="J332" s="370"/>
      <c r="K332" s="163"/>
      <c r="L332" s="163"/>
      <c r="M332" s="163"/>
      <c r="N332" s="163"/>
      <c r="O332" s="123"/>
      <c r="P332" s="123"/>
      <c r="R332" s="123"/>
      <c r="S332" s="123"/>
      <c r="T332" s="123"/>
      <c r="V332" s="123"/>
      <c r="W332" s="123"/>
    </row>
    <row r="333" spans="1:23" ht="15">
      <c r="A333" s="122"/>
      <c r="B333" s="122"/>
      <c r="C333" s="122"/>
      <c r="D333" s="163"/>
      <c r="E333" s="165"/>
      <c r="F333" s="165"/>
      <c r="G333" s="165"/>
      <c r="H333" s="163"/>
      <c r="I333" s="163"/>
      <c r="J333" s="370"/>
      <c r="K333" s="163"/>
      <c r="L333" s="163"/>
      <c r="M333" s="163"/>
      <c r="N333" s="163"/>
      <c r="O333" s="123"/>
      <c r="P333" s="123"/>
      <c r="R333" s="123"/>
      <c r="S333" s="123"/>
      <c r="T333" s="123"/>
      <c r="V333" s="123"/>
      <c r="W333" s="123"/>
    </row>
    <row r="334" spans="1:23" ht="15">
      <c r="A334" s="122"/>
      <c r="B334" s="122"/>
      <c r="C334" s="122"/>
      <c r="D334" s="163"/>
      <c r="E334" s="165"/>
      <c r="F334" s="165"/>
      <c r="G334" s="165"/>
      <c r="H334" s="163"/>
      <c r="I334" s="163"/>
      <c r="J334" s="370"/>
      <c r="K334" s="163"/>
      <c r="L334" s="163"/>
      <c r="M334" s="163"/>
      <c r="N334" s="163"/>
      <c r="O334" s="123"/>
      <c r="P334" s="123"/>
      <c r="R334" s="123"/>
      <c r="S334" s="123"/>
      <c r="T334" s="123"/>
      <c r="V334" s="123"/>
      <c r="W334" s="123"/>
    </row>
    <row r="335" spans="1:23" ht="15">
      <c r="A335" s="122"/>
      <c r="B335" s="122"/>
      <c r="C335" s="122"/>
      <c r="D335" s="163"/>
      <c r="E335" s="165"/>
      <c r="F335" s="165"/>
      <c r="G335" s="165"/>
      <c r="H335" s="163"/>
      <c r="I335" s="163"/>
      <c r="J335" s="370"/>
      <c r="K335" s="163"/>
      <c r="L335" s="163"/>
      <c r="M335" s="163"/>
      <c r="N335" s="163"/>
      <c r="O335" s="123"/>
      <c r="P335" s="123"/>
      <c r="R335" s="123"/>
      <c r="S335" s="123"/>
      <c r="T335" s="123"/>
      <c r="V335" s="123"/>
      <c r="W335" s="123"/>
    </row>
    <row r="336" spans="1:23" ht="15">
      <c r="A336" s="122"/>
      <c r="B336" s="122"/>
      <c r="C336" s="122"/>
      <c r="D336" s="163"/>
      <c r="E336" s="165"/>
      <c r="F336" s="165"/>
      <c r="G336" s="165"/>
      <c r="H336" s="163"/>
      <c r="I336" s="163"/>
      <c r="J336" s="370"/>
      <c r="K336" s="163"/>
      <c r="L336" s="163"/>
      <c r="M336" s="163"/>
      <c r="N336" s="163"/>
      <c r="O336" s="123"/>
      <c r="P336" s="123"/>
      <c r="R336" s="123"/>
      <c r="S336" s="123"/>
      <c r="T336" s="123"/>
      <c r="V336" s="123"/>
      <c r="W336" s="123"/>
    </row>
    <row r="337" spans="1:23" ht="15">
      <c r="A337" s="122"/>
      <c r="B337" s="122"/>
      <c r="C337" s="122"/>
      <c r="D337" s="163"/>
      <c r="E337" s="165"/>
      <c r="F337" s="165"/>
      <c r="G337" s="165"/>
      <c r="H337" s="163"/>
      <c r="I337" s="163"/>
      <c r="J337" s="370"/>
      <c r="K337" s="163"/>
      <c r="L337" s="163"/>
      <c r="M337" s="163"/>
      <c r="N337" s="163"/>
      <c r="O337" s="123"/>
      <c r="P337" s="123"/>
      <c r="R337" s="123"/>
      <c r="S337" s="123"/>
      <c r="T337" s="123"/>
      <c r="V337" s="123"/>
      <c r="W337" s="123"/>
    </row>
    <row r="338" spans="1:23" ht="15">
      <c r="A338" s="122"/>
      <c r="B338" s="122"/>
      <c r="C338" s="122"/>
      <c r="D338" s="163"/>
      <c r="E338" s="165"/>
      <c r="F338" s="165"/>
      <c r="G338" s="165"/>
      <c r="H338" s="163"/>
      <c r="I338" s="163"/>
      <c r="J338" s="370"/>
      <c r="K338" s="163"/>
      <c r="L338" s="163"/>
      <c r="M338" s="163"/>
      <c r="N338" s="163"/>
      <c r="O338" s="123"/>
      <c r="P338" s="123"/>
      <c r="R338" s="123"/>
      <c r="S338" s="123"/>
      <c r="T338" s="123"/>
      <c r="V338" s="123"/>
      <c r="W338" s="123"/>
    </row>
    <row r="339" spans="1:23" ht="15">
      <c r="A339" s="122"/>
      <c r="B339" s="122"/>
      <c r="C339" s="122"/>
      <c r="D339" s="163"/>
      <c r="E339" s="165"/>
      <c r="F339" s="165"/>
      <c r="G339" s="165"/>
      <c r="H339" s="163"/>
      <c r="I339" s="163"/>
      <c r="J339" s="370"/>
      <c r="K339" s="163"/>
      <c r="L339" s="163"/>
      <c r="M339" s="163"/>
      <c r="N339" s="163"/>
      <c r="O339" s="123"/>
      <c r="P339" s="123"/>
      <c r="R339" s="123"/>
      <c r="S339" s="123"/>
      <c r="T339" s="123"/>
      <c r="V339" s="123"/>
      <c r="W339" s="123"/>
    </row>
    <row r="340" spans="1:23" ht="15">
      <c r="A340" s="122"/>
      <c r="B340" s="122"/>
      <c r="C340" s="122"/>
      <c r="D340" s="163"/>
      <c r="E340" s="165"/>
      <c r="F340" s="165"/>
      <c r="G340" s="165"/>
      <c r="H340" s="163"/>
      <c r="I340" s="163"/>
      <c r="J340" s="370"/>
      <c r="K340" s="163"/>
      <c r="L340" s="163"/>
      <c r="M340" s="163"/>
      <c r="N340" s="163"/>
      <c r="O340" s="123"/>
      <c r="P340" s="123"/>
      <c r="R340" s="123"/>
      <c r="S340" s="123"/>
      <c r="T340" s="123"/>
      <c r="V340" s="123"/>
      <c r="W340" s="123"/>
    </row>
    <row r="341" spans="1:23" ht="15">
      <c r="A341" s="122"/>
      <c r="B341" s="122"/>
      <c r="C341" s="122"/>
      <c r="D341" s="163"/>
      <c r="E341" s="165"/>
      <c r="F341" s="165"/>
      <c r="G341" s="165"/>
      <c r="H341" s="163"/>
      <c r="I341" s="163"/>
      <c r="J341" s="370"/>
      <c r="K341" s="163"/>
      <c r="L341" s="163"/>
      <c r="M341" s="163"/>
      <c r="N341" s="163"/>
      <c r="O341" s="123"/>
      <c r="P341" s="123"/>
      <c r="R341" s="123"/>
      <c r="S341" s="123"/>
      <c r="T341" s="123"/>
      <c r="V341" s="123"/>
      <c r="W341" s="123"/>
    </row>
    <row r="342" spans="1:23" ht="15">
      <c r="A342" s="122"/>
      <c r="B342" s="122"/>
      <c r="C342" s="122"/>
      <c r="D342" s="163"/>
      <c r="E342" s="165"/>
      <c r="F342" s="165"/>
      <c r="G342" s="165"/>
      <c r="H342" s="163"/>
      <c r="I342" s="163"/>
      <c r="J342" s="370"/>
      <c r="K342" s="163"/>
      <c r="L342" s="163"/>
      <c r="M342" s="163"/>
      <c r="N342" s="163"/>
      <c r="O342" s="123"/>
      <c r="P342" s="123"/>
      <c r="R342" s="123"/>
      <c r="S342" s="123"/>
      <c r="T342" s="123"/>
      <c r="V342" s="123"/>
      <c r="W342" s="123"/>
    </row>
    <row r="343" spans="1:23" ht="15">
      <c r="A343" s="122"/>
      <c r="B343" s="122"/>
      <c r="C343" s="122"/>
      <c r="D343" s="163"/>
      <c r="E343" s="165"/>
      <c r="F343" s="165"/>
      <c r="G343" s="165"/>
      <c r="H343" s="163"/>
      <c r="I343" s="163"/>
      <c r="J343" s="370"/>
      <c r="K343" s="163"/>
      <c r="L343" s="163"/>
      <c r="M343" s="163"/>
      <c r="N343" s="163"/>
      <c r="O343" s="123"/>
      <c r="P343" s="123"/>
      <c r="R343" s="123"/>
      <c r="S343" s="123"/>
      <c r="T343" s="123"/>
      <c r="V343" s="123"/>
      <c r="W343" s="123"/>
    </row>
    <row r="344" spans="1:23" ht="15">
      <c r="A344" s="122"/>
      <c r="B344" s="122"/>
      <c r="C344" s="122"/>
      <c r="D344" s="163"/>
      <c r="E344" s="165"/>
      <c r="F344" s="165"/>
      <c r="G344" s="165"/>
      <c r="H344" s="163"/>
      <c r="I344" s="163"/>
      <c r="J344" s="370"/>
      <c r="K344" s="163"/>
      <c r="L344" s="163"/>
      <c r="M344" s="163"/>
      <c r="N344" s="163"/>
      <c r="O344" s="123"/>
      <c r="P344" s="123"/>
      <c r="R344" s="123"/>
      <c r="S344" s="123"/>
      <c r="T344" s="123"/>
      <c r="V344" s="123"/>
      <c r="W344" s="123"/>
    </row>
    <row r="345" spans="1:23" ht="15">
      <c r="A345" s="122"/>
      <c r="B345" s="122"/>
      <c r="C345" s="122"/>
      <c r="D345" s="163"/>
      <c r="E345" s="165"/>
      <c r="F345" s="165"/>
      <c r="G345" s="165"/>
      <c r="H345" s="163"/>
      <c r="I345" s="163"/>
      <c r="J345" s="370"/>
      <c r="K345" s="163"/>
      <c r="L345" s="163"/>
      <c r="M345" s="163"/>
      <c r="N345" s="163"/>
      <c r="O345" s="123"/>
      <c r="P345" s="123"/>
      <c r="R345" s="123"/>
      <c r="S345" s="123"/>
      <c r="T345" s="123"/>
      <c r="V345" s="123"/>
      <c r="W345" s="123"/>
    </row>
    <row r="346" spans="1:23" ht="15">
      <c r="A346" s="122"/>
      <c r="B346" s="122"/>
      <c r="C346" s="122"/>
      <c r="D346" s="163"/>
      <c r="E346" s="165"/>
      <c r="F346" s="165"/>
      <c r="G346" s="165"/>
      <c r="H346" s="163"/>
      <c r="I346" s="163"/>
      <c r="J346" s="370"/>
      <c r="K346" s="163"/>
      <c r="L346" s="163"/>
      <c r="M346" s="163"/>
      <c r="N346" s="163"/>
      <c r="O346" s="123"/>
      <c r="P346" s="123"/>
      <c r="R346" s="123"/>
      <c r="S346" s="123"/>
      <c r="T346" s="123"/>
      <c r="V346" s="123"/>
      <c r="W346" s="123"/>
    </row>
    <row r="347" spans="1:23" ht="15">
      <c r="A347" s="122"/>
      <c r="B347" s="122"/>
      <c r="C347" s="122"/>
      <c r="D347" s="163"/>
      <c r="E347" s="165"/>
      <c r="F347" s="165"/>
      <c r="G347" s="165"/>
      <c r="H347" s="163"/>
      <c r="I347" s="163"/>
      <c r="J347" s="370"/>
      <c r="K347" s="163"/>
      <c r="L347" s="163"/>
      <c r="M347" s="163"/>
      <c r="N347" s="163"/>
      <c r="O347" s="123"/>
      <c r="P347" s="123"/>
      <c r="R347" s="123"/>
      <c r="S347" s="123"/>
      <c r="T347" s="123"/>
      <c r="V347" s="123"/>
      <c r="W347" s="123"/>
    </row>
    <row r="348" spans="1:23" ht="15">
      <c r="A348" s="122"/>
      <c r="B348" s="122"/>
      <c r="C348" s="122"/>
      <c r="D348" s="163"/>
      <c r="E348" s="165"/>
      <c r="F348" s="165"/>
      <c r="G348" s="165"/>
      <c r="H348" s="163"/>
      <c r="I348" s="163"/>
      <c r="J348" s="370"/>
      <c r="K348" s="163"/>
      <c r="L348" s="163"/>
      <c r="M348" s="163"/>
      <c r="N348" s="163"/>
      <c r="O348" s="123"/>
      <c r="P348" s="123"/>
      <c r="R348" s="123"/>
      <c r="S348" s="123"/>
      <c r="T348" s="123"/>
      <c r="V348" s="123"/>
      <c r="W348" s="123"/>
    </row>
    <row r="349" spans="1:23" ht="15">
      <c r="A349" s="122"/>
      <c r="B349" s="122"/>
      <c r="C349" s="122"/>
      <c r="D349" s="163"/>
      <c r="E349" s="165"/>
      <c r="F349" s="165"/>
      <c r="G349" s="165"/>
      <c r="H349" s="163"/>
      <c r="I349" s="163"/>
      <c r="J349" s="370"/>
      <c r="K349" s="163"/>
      <c r="L349" s="163"/>
      <c r="M349" s="163"/>
      <c r="N349" s="163"/>
      <c r="O349" s="123"/>
      <c r="P349" s="123"/>
      <c r="R349" s="123"/>
      <c r="S349" s="123"/>
      <c r="T349" s="123"/>
      <c r="V349" s="123"/>
      <c r="W349" s="123"/>
    </row>
    <row r="350" spans="1:23" ht="15">
      <c r="A350" s="122"/>
      <c r="B350" s="122"/>
      <c r="C350" s="122"/>
      <c r="D350" s="163"/>
      <c r="E350" s="165"/>
      <c r="F350" s="165"/>
      <c r="G350" s="165"/>
      <c r="H350" s="163"/>
      <c r="I350" s="163"/>
      <c r="J350" s="370"/>
      <c r="K350" s="163"/>
      <c r="L350" s="163"/>
      <c r="M350" s="163"/>
      <c r="N350" s="163"/>
      <c r="O350" s="123"/>
      <c r="P350" s="123"/>
      <c r="R350" s="123"/>
      <c r="S350" s="123"/>
      <c r="T350" s="123"/>
      <c r="V350" s="123"/>
      <c r="W350" s="123"/>
    </row>
    <row r="351" spans="1:23" ht="15">
      <c r="A351" s="122"/>
      <c r="B351" s="122"/>
      <c r="C351" s="122"/>
      <c r="D351" s="163"/>
      <c r="E351" s="165"/>
      <c r="F351" s="165"/>
      <c r="G351" s="165"/>
      <c r="H351" s="163"/>
      <c r="I351" s="163"/>
      <c r="J351" s="370"/>
      <c r="K351" s="163"/>
      <c r="L351" s="163"/>
      <c r="M351" s="163"/>
      <c r="N351" s="163"/>
      <c r="O351" s="123"/>
      <c r="P351" s="123"/>
      <c r="R351" s="123"/>
      <c r="S351" s="123"/>
      <c r="T351" s="123"/>
      <c r="V351" s="123"/>
      <c r="W351" s="123"/>
    </row>
    <row r="352" spans="1:23" ht="15">
      <c r="A352" s="122"/>
      <c r="B352" s="122"/>
      <c r="C352" s="122"/>
      <c r="D352" s="163"/>
      <c r="E352" s="165"/>
      <c r="F352" s="165"/>
      <c r="G352" s="165"/>
      <c r="H352" s="163"/>
      <c r="I352" s="163"/>
      <c r="J352" s="370"/>
      <c r="K352" s="163"/>
      <c r="L352" s="163"/>
      <c r="M352" s="163"/>
      <c r="N352" s="163"/>
      <c r="O352" s="123"/>
      <c r="P352" s="123"/>
      <c r="R352" s="123"/>
      <c r="S352" s="123"/>
      <c r="T352" s="123"/>
      <c r="V352" s="123"/>
      <c r="W352" s="123"/>
    </row>
    <row r="353" spans="1:23" ht="15">
      <c r="A353" s="122"/>
      <c r="B353" s="122"/>
      <c r="C353" s="122"/>
      <c r="D353" s="163"/>
      <c r="E353" s="165"/>
      <c r="F353" s="165"/>
      <c r="G353" s="165"/>
      <c r="H353" s="163"/>
      <c r="I353" s="163"/>
      <c r="J353" s="370"/>
      <c r="K353" s="163"/>
      <c r="L353" s="163"/>
      <c r="M353" s="163"/>
      <c r="N353" s="163"/>
      <c r="O353" s="123"/>
      <c r="P353" s="123"/>
      <c r="R353" s="123"/>
      <c r="S353" s="123"/>
      <c r="T353" s="123"/>
      <c r="V353" s="123"/>
      <c r="W353" s="123"/>
    </row>
    <row r="354" spans="1:23" ht="15">
      <c r="A354" s="122"/>
      <c r="B354" s="122"/>
      <c r="C354" s="122"/>
      <c r="D354" s="163"/>
      <c r="E354" s="165"/>
      <c r="F354" s="165"/>
      <c r="G354" s="165"/>
      <c r="H354" s="163"/>
      <c r="I354" s="163"/>
      <c r="J354" s="370"/>
      <c r="K354" s="163"/>
      <c r="L354" s="163"/>
      <c r="M354" s="163"/>
      <c r="N354" s="163"/>
      <c r="O354" s="123"/>
      <c r="P354" s="123"/>
      <c r="R354" s="123"/>
      <c r="S354" s="123"/>
      <c r="T354" s="123"/>
      <c r="V354" s="123"/>
      <c r="W354" s="123"/>
    </row>
    <row r="355" spans="1:23" ht="15">
      <c r="A355" s="122"/>
      <c r="B355" s="122"/>
      <c r="C355" s="122"/>
      <c r="D355" s="163"/>
      <c r="E355" s="165"/>
      <c r="F355" s="165"/>
      <c r="G355" s="165"/>
      <c r="H355" s="163"/>
      <c r="I355" s="163"/>
      <c r="J355" s="370"/>
      <c r="K355" s="163"/>
      <c r="L355" s="163"/>
      <c r="M355" s="163"/>
      <c r="N355" s="163"/>
      <c r="O355" s="123"/>
      <c r="P355" s="123"/>
      <c r="R355" s="123"/>
      <c r="S355" s="123"/>
      <c r="T355" s="123"/>
      <c r="V355" s="123"/>
      <c r="W355" s="123"/>
    </row>
    <row r="356" spans="1:23" ht="15">
      <c r="A356" s="122"/>
      <c r="B356" s="122"/>
      <c r="C356" s="122"/>
      <c r="D356" s="163"/>
      <c r="E356" s="165"/>
      <c r="F356" s="165"/>
      <c r="G356" s="165"/>
      <c r="H356" s="163"/>
      <c r="I356" s="163"/>
      <c r="J356" s="370"/>
      <c r="K356" s="163"/>
      <c r="L356" s="163"/>
      <c r="M356" s="163"/>
      <c r="N356" s="163"/>
      <c r="O356" s="123"/>
      <c r="P356" s="123"/>
      <c r="R356" s="123"/>
      <c r="S356" s="123"/>
      <c r="T356" s="123"/>
      <c r="V356" s="123"/>
      <c r="W356" s="123"/>
    </row>
    <row r="357" spans="1:23" ht="15">
      <c r="A357" s="122"/>
      <c r="B357" s="122"/>
      <c r="C357" s="122"/>
      <c r="D357" s="163"/>
      <c r="E357" s="165"/>
      <c r="F357" s="165"/>
      <c r="G357" s="165"/>
      <c r="H357" s="163"/>
      <c r="I357" s="163"/>
      <c r="J357" s="370"/>
      <c r="K357" s="163"/>
      <c r="L357" s="163"/>
      <c r="M357" s="163"/>
      <c r="N357" s="163"/>
      <c r="O357" s="123"/>
      <c r="P357" s="123"/>
      <c r="R357" s="123"/>
      <c r="S357" s="123"/>
      <c r="T357" s="123"/>
      <c r="V357" s="123"/>
      <c r="W357" s="123"/>
    </row>
    <row r="358" spans="1:23" ht="15">
      <c r="A358" s="122"/>
      <c r="B358" s="122"/>
      <c r="C358" s="122"/>
      <c r="D358" s="163"/>
      <c r="E358" s="165"/>
      <c r="F358" s="165"/>
      <c r="G358" s="165"/>
      <c r="H358" s="163"/>
      <c r="I358" s="163"/>
      <c r="J358" s="370"/>
      <c r="K358" s="163"/>
      <c r="L358" s="163"/>
      <c r="M358" s="163"/>
      <c r="N358" s="163"/>
      <c r="O358" s="123"/>
      <c r="P358" s="123"/>
      <c r="R358" s="123"/>
      <c r="S358" s="123"/>
      <c r="T358" s="123"/>
      <c r="V358" s="123"/>
      <c r="W358" s="123"/>
    </row>
    <row r="359" spans="1:23" ht="15">
      <c r="A359" s="122"/>
      <c r="B359" s="122"/>
      <c r="C359" s="122"/>
      <c r="D359" s="163"/>
      <c r="E359" s="165"/>
      <c r="F359" s="165"/>
      <c r="G359" s="165"/>
      <c r="H359" s="163"/>
      <c r="I359" s="163"/>
      <c r="J359" s="370"/>
      <c r="K359" s="163"/>
      <c r="L359" s="163"/>
      <c r="M359" s="163"/>
      <c r="N359" s="163"/>
      <c r="O359" s="123"/>
      <c r="P359" s="123"/>
      <c r="R359" s="123"/>
      <c r="S359" s="123"/>
      <c r="T359" s="123"/>
      <c r="V359" s="123"/>
      <c r="W359" s="123"/>
    </row>
    <row r="360" spans="1:23" ht="15">
      <c r="A360" s="122"/>
      <c r="B360" s="122"/>
      <c r="C360" s="122"/>
      <c r="D360" s="163"/>
      <c r="E360" s="165"/>
      <c r="F360" s="165"/>
      <c r="G360" s="165"/>
      <c r="H360" s="163"/>
      <c r="I360" s="163"/>
      <c r="J360" s="370"/>
      <c r="K360" s="163"/>
      <c r="L360" s="163"/>
      <c r="M360" s="163"/>
      <c r="N360" s="163"/>
      <c r="O360" s="123"/>
      <c r="P360" s="123"/>
      <c r="R360" s="123"/>
      <c r="S360" s="123"/>
      <c r="T360" s="123"/>
      <c r="V360" s="123"/>
      <c r="W360" s="123"/>
    </row>
    <row r="361" spans="1:23" ht="15">
      <c r="A361" s="122"/>
      <c r="B361" s="122"/>
      <c r="C361" s="122"/>
      <c r="D361" s="163"/>
      <c r="E361" s="165"/>
      <c r="F361" s="165"/>
      <c r="G361" s="165"/>
      <c r="H361" s="163"/>
      <c r="I361" s="163"/>
      <c r="J361" s="370"/>
      <c r="K361" s="163"/>
      <c r="L361" s="163"/>
      <c r="M361" s="163"/>
      <c r="N361" s="163"/>
      <c r="O361" s="123"/>
      <c r="P361" s="123"/>
      <c r="R361" s="123"/>
      <c r="S361" s="123"/>
      <c r="T361" s="123"/>
      <c r="V361" s="123"/>
      <c r="W361" s="123"/>
    </row>
    <row r="362" spans="1:23" ht="15">
      <c r="A362" s="122"/>
      <c r="B362" s="122"/>
      <c r="C362" s="122"/>
      <c r="D362" s="163"/>
      <c r="E362" s="165"/>
      <c r="F362" s="165"/>
      <c r="G362" s="165"/>
      <c r="H362" s="163"/>
      <c r="I362" s="163"/>
      <c r="J362" s="370"/>
      <c r="K362" s="163"/>
      <c r="L362" s="163"/>
      <c r="M362" s="163"/>
      <c r="N362" s="163"/>
      <c r="O362" s="123"/>
      <c r="P362" s="123"/>
      <c r="R362" s="123"/>
      <c r="S362" s="123"/>
      <c r="T362" s="123"/>
      <c r="V362" s="123"/>
      <c r="W362" s="123"/>
    </row>
    <row r="363" spans="1:23" ht="15">
      <c r="A363" s="122"/>
      <c r="B363" s="122"/>
      <c r="C363" s="122"/>
      <c r="D363" s="163"/>
      <c r="E363" s="165"/>
      <c r="F363" s="165"/>
      <c r="G363" s="165"/>
      <c r="H363" s="163"/>
      <c r="I363" s="163"/>
      <c r="J363" s="370"/>
      <c r="K363" s="163"/>
      <c r="L363" s="163"/>
      <c r="M363" s="163"/>
      <c r="N363" s="163"/>
      <c r="O363" s="123"/>
      <c r="P363" s="123"/>
      <c r="R363" s="123"/>
      <c r="S363" s="123"/>
      <c r="T363" s="123"/>
      <c r="V363" s="123"/>
      <c r="W363" s="123"/>
    </row>
    <row r="364" spans="1:23" ht="15">
      <c r="A364" s="122"/>
      <c r="B364" s="122"/>
      <c r="C364" s="122"/>
      <c r="D364" s="163"/>
      <c r="E364" s="165"/>
      <c r="F364" s="165"/>
      <c r="G364" s="165"/>
      <c r="H364" s="163"/>
      <c r="I364" s="163"/>
      <c r="J364" s="370"/>
      <c r="K364" s="163"/>
      <c r="L364" s="163"/>
      <c r="M364" s="163"/>
      <c r="N364" s="163"/>
      <c r="O364" s="123"/>
      <c r="P364" s="123"/>
      <c r="R364" s="123"/>
      <c r="S364" s="123"/>
      <c r="T364" s="123"/>
      <c r="V364" s="123"/>
      <c r="W364" s="123"/>
    </row>
    <row r="365" spans="1:23" ht="15">
      <c r="A365" s="122"/>
      <c r="B365" s="122"/>
      <c r="C365" s="122"/>
      <c r="D365" s="163"/>
      <c r="E365" s="165"/>
      <c r="F365" s="165"/>
      <c r="G365" s="165"/>
      <c r="H365" s="163"/>
      <c r="I365" s="163"/>
      <c r="J365" s="370"/>
      <c r="K365" s="163"/>
      <c r="L365" s="163"/>
      <c r="M365" s="163"/>
      <c r="N365" s="163"/>
      <c r="O365" s="123"/>
      <c r="P365" s="123"/>
      <c r="R365" s="123"/>
      <c r="S365" s="123"/>
      <c r="T365" s="123"/>
      <c r="V365" s="123"/>
      <c r="W365" s="123"/>
    </row>
    <row r="366" spans="1:23" ht="15">
      <c r="A366" s="122"/>
      <c r="B366" s="122"/>
      <c r="C366" s="122"/>
      <c r="D366" s="163"/>
      <c r="E366" s="165"/>
      <c r="F366" s="165"/>
      <c r="G366" s="165"/>
      <c r="H366" s="163"/>
      <c r="I366" s="163"/>
      <c r="J366" s="370"/>
      <c r="K366" s="163"/>
      <c r="L366" s="163"/>
      <c r="M366" s="163"/>
      <c r="N366" s="163"/>
      <c r="O366" s="123"/>
      <c r="P366" s="123"/>
      <c r="R366" s="123"/>
      <c r="S366" s="123"/>
      <c r="T366" s="123"/>
      <c r="V366" s="123"/>
      <c r="W366" s="123"/>
    </row>
    <row r="367" spans="1:23" ht="15">
      <c r="A367" s="122"/>
      <c r="B367" s="122"/>
      <c r="C367" s="122"/>
      <c r="D367" s="163"/>
      <c r="E367" s="165"/>
      <c r="F367" s="165"/>
      <c r="G367" s="165"/>
      <c r="H367" s="163"/>
      <c r="I367" s="163"/>
      <c r="J367" s="370"/>
      <c r="K367" s="163"/>
      <c r="L367" s="163"/>
      <c r="M367" s="163"/>
      <c r="N367" s="163"/>
      <c r="O367" s="123"/>
      <c r="P367" s="123"/>
      <c r="R367" s="123"/>
      <c r="S367" s="123"/>
      <c r="T367" s="123"/>
      <c r="V367" s="123"/>
      <c r="W367" s="123"/>
    </row>
    <row r="368" spans="1:23" ht="15">
      <c r="A368" s="122"/>
      <c r="B368" s="122"/>
      <c r="C368" s="122"/>
      <c r="D368" s="163"/>
      <c r="E368" s="165"/>
      <c r="F368" s="165"/>
      <c r="G368" s="165"/>
      <c r="H368" s="163"/>
      <c r="I368" s="163"/>
      <c r="J368" s="370"/>
      <c r="K368" s="163"/>
      <c r="L368" s="163"/>
      <c r="M368" s="163"/>
      <c r="N368" s="163"/>
      <c r="O368" s="123"/>
      <c r="P368" s="123"/>
      <c r="R368" s="123"/>
      <c r="S368" s="123"/>
      <c r="T368" s="123"/>
      <c r="V368" s="123"/>
      <c r="W368" s="123"/>
    </row>
    <row r="369" spans="1:23" ht="15">
      <c r="A369" s="122"/>
      <c r="B369" s="122"/>
      <c r="C369" s="122"/>
      <c r="D369" s="163"/>
      <c r="E369" s="165"/>
      <c r="F369" s="165"/>
      <c r="G369" s="165"/>
      <c r="H369" s="163"/>
      <c r="I369" s="163"/>
      <c r="J369" s="370"/>
      <c r="K369" s="163"/>
      <c r="L369" s="163"/>
      <c r="M369" s="163"/>
      <c r="N369" s="163"/>
      <c r="O369" s="123"/>
      <c r="P369" s="123"/>
      <c r="R369" s="123"/>
      <c r="S369" s="123"/>
      <c r="T369" s="123"/>
      <c r="V369" s="123"/>
      <c r="W369" s="123"/>
    </row>
    <row r="370" spans="1:23" ht="15">
      <c r="A370" s="122"/>
      <c r="B370" s="122"/>
      <c r="C370" s="122"/>
      <c r="D370" s="163"/>
      <c r="E370" s="165"/>
      <c r="F370" s="165"/>
      <c r="G370" s="165"/>
      <c r="H370" s="163"/>
      <c r="I370" s="163"/>
      <c r="J370" s="370"/>
      <c r="K370" s="163"/>
      <c r="L370" s="163"/>
      <c r="M370" s="163"/>
      <c r="N370" s="163"/>
      <c r="O370" s="123"/>
      <c r="P370" s="123"/>
      <c r="R370" s="123"/>
      <c r="S370" s="123"/>
      <c r="T370" s="123"/>
      <c r="V370" s="123"/>
      <c r="W370" s="123"/>
    </row>
    <row r="371" spans="1:23" ht="15">
      <c r="A371" s="122"/>
      <c r="B371" s="122"/>
      <c r="C371" s="122"/>
      <c r="D371" s="163"/>
      <c r="E371" s="165"/>
      <c r="F371" s="165"/>
      <c r="G371" s="165"/>
      <c r="H371" s="163"/>
      <c r="I371" s="163"/>
      <c r="J371" s="370"/>
      <c r="K371" s="163"/>
      <c r="L371" s="163"/>
      <c r="M371" s="163"/>
      <c r="N371" s="163"/>
      <c r="O371" s="123"/>
      <c r="P371" s="123"/>
      <c r="R371" s="123"/>
      <c r="S371" s="123"/>
      <c r="T371" s="123"/>
      <c r="V371" s="123"/>
      <c r="W371" s="123"/>
    </row>
    <row r="372" spans="1:23" ht="15">
      <c r="A372" s="122"/>
      <c r="B372" s="122"/>
      <c r="C372" s="122"/>
      <c r="D372" s="163"/>
      <c r="E372" s="165"/>
      <c r="F372" s="165"/>
      <c r="G372" s="165"/>
      <c r="H372" s="163"/>
      <c r="I372" s="163"/>
      <c r="J372" s="370"/>
      <c r="K372" s="163"/>
      <c r="L372" s="163"/>
      <c r="M372" s="163"/>
      <c r="N372" s="163"/>
      <c r="O372" s="123"/>
      <c r="P372" s="123"/>
      <c r="R372" s="123"/>
      <c r="S372" s="123"/>
      <c r="T372" s="123"/>
      <c r="V372" s="123"/>
      <c r="W372" s="123"/>
    </row>
    <row r="373" spans="1:23" ht="15">
      <c r="A373" s="122"/>
      <c r="B373" s="122"/>
      <c r="C373" s="122"/>
      <c r="D373" s="163"/>
      <c r="E373" s="165"/>
      <c r="F373" s="165"/>
      <c r="G373" s="165"/>
      <c r="H373" s="163"/>
      <c r="I373" s="163"/>
      <c r="J373" s="370"/>
      <c r="K373" s="163"/>
      <c r="L373" s="163"/>
      <c r="M373" s="163"/>
      <c r="N373" s="163"/>
      <c r="O373" s="123"/>
      <c r="P373" s="123"/>
      <c r="R373" s="123"/>
      <c r="S373" s="123"/>
      <c r="T373" s="123"/>
      <c r="V373" s="123"/>
      <c r="W373" s="123"/>
    </row>
    <row r="374" spans="1:23" ht="15">
      <c r="A374" s="122"/>
      <c r="B374" s="122"/>
      <c r="C374" s="122"/>
      <c r="D374" s="163"/>
      <c r="E374" s="165"/>
      <c r="F374" s="165"/>
      <c r="G374" s="165"/>
      <c r="H374" s="163"/>
      <c r="I374" s="163"/>
      <c r="J374" s="370"/>
      <c r="K374" s="163"/>
      <c r="L374" s="163"/>
      <c r="M374" s="163"/>
      <c r="N374" s="163"/>
      <c r="O374" s="123"/>
      <c r="P374" s="123"/>
      <c r="R374" s="123"/>
      <c r="S374" s="123"/>
      <c r="T374" s="123"/>
      <c r="V374" s="123"/>
      <c r="W374" s="123"/>
    </row>
    <row r="375" spans="1:23" ht="15">
      <c r="A375" s="122"/>
      <c r="B375" s="122"/>
      <c r="C375" s="122"/>
      <c r="D375" s="163"/>
      <c r="E375" s="165"/>
      <c r="F375" s="165"/>
      <c r="G375" s="165"/>
      <c r="H375" s="163"/>
      <c r="I375" s="163"/>
      <c r="J375" s="370"/>
      <c r="K375" s="163"/>
      <c r="L375" s="163"/>
      <c r="M375" s="163"/>
      <c r="N375" s="163"/>
      <c r="O375" s="123"/>
      <c r="P375" s="123"/>
      <c r="R375" s="123"/>
      <c r="S375" s="123"/>
      <c r="T375" s="123"/>
      <c r="V375" s="123"/>
      <c r="W375" s="123"/>
    </row>
    <row r="376" spans="1:23" ht="15">
      <c r="A376" s="122"/>
      <c r="B376" s="122"/>
      <c r="C376" s="122"/>
      <c r="D376" s="163"/>
      <c r="E376" s="165"/>
      <c r="F376" s="165"/>
      <c r="G376" s="165"/>
      <c r="H376" s="163"/>
      <c r="I376" s="163"/>
      <c r="J376" s="370"/>
      <c r="K376" s="163"/>
      <c r="L376" s="163"/>
      <c r="M376" s="163"/>
      <c r="N376" s="163"/>
      <c r="O376" s="123"/>
      <c r="P376" s="123"/>
      <c r="R376" s="123"/>
      <c r="S376" s="123"/>
      <c r="T376" s="123"/>
      <c r="V376" s="123"/>
      <c r="W376" s="123"/>
    </row>
    <row r="377" spans="1:23" ht="15">
      <c r="A377" s="122"/>
      <c r="B377" s="122"/>
      <c r="C377" s="122"/>
      <c r="D377" s="163"/>
      <c r="E377" s="165"/>
      <c r="F377" s="165"/>
      <c r="G377" s="165"/>
      <c r="H377" s="163"/>
      <c r="I377" s="163"/>
      <c r="J377" s="370"/>
      <c r="K377" s="163"/>
      <c r="L377" s="163"/>
      <c r="M377" s="163"/>
      <c r="N377" s="163"/>
      <c r="O377" s="123"/>
      <c r="P377" s="123"/>
      <c r="R377" s="123"/>
      <c r="S377" s="123"/>
      <c r="T377" s="123"/>
      <c r="V377" s="123"/>
      <c r="W377" s="123"/>
    </row>
    <row r="378" spans="1:23" ht="15">
      <c r="A378" s="122"/>
      <c r="B378" s="122"/>
      <c r="C378" s="122"/>
      <c r="D378" s="163"/>
      <c r="E378" s="165"/>
      <c r="F378" s="165"/>
      <c r="G378" s="165"/>
      <c r="H378" s="163"/>
      <c r="I378" s="163"/>
      <c r="J378" s="370"/>
      <c r="K378" s="163"/>
      <c r="L378" s="163"/>
      <c r="M378" s="163"/>
      <c r="N378" s="163"/>
      <c r="O378" s="123"/>
      <c r="P378" s="123"/>
      <c r="R378" s="123"/>
      <c r="S378" s="123"/>
      <c r="T378" s="123"/>
      <c r="V378" s="123"/>
      <c r="W378" s="123"/>
    </row>
    <row r="379" spans="1:23" ht="15">
      <c r="A379" s="122"/>
      <c r="B379" s="122"/>
      <c r="C379" s="122"/>
      <c r="D379" s="163"/>
      <c r="E379" s="165"/>
      <c r="F379" s="165"/>
      <c r="G379" s="165"/>
      <c r="H379" s="163"/>
      <c r="I379" s="163"/>
      <c r="J379" s="370"/>
      <c r="K379" s="163"/>
      <c r="L379" s="163"/>
      <c r="M379" s="163"/>
      <c r="N379" s="163"/>
      <c r="O379" s="123"/>
      <c r="P379" s="123"/>
      <c r="R379" s="123"/>
      <c r="S379" s="123"/>
      <c r="T379" s="123"/>
      <c r="V379" s="123"/>
      <c r="W379" s="123"/>
    </row>
    <row r="380" spans="1:23" ht="15">
      <c r="A380" s="122"/>
      <c r="B380" s="122"/>
      <c r="C380" s="122"/>
      <c r="D380" s="163"/>
      <c r="E380" s="165"/>
      <c r="F380" s="165"/>
      <c r="G380" s="165"/>
      <c r="H380" s="163"/>
      <c r="I380" s="163"/>
      <c r="J380" s="370"/>
      <c r="K380" s="163"/>
      <c r="L380" s="163"/>
      <c r="M380" s="163"/>
      <c r="N380" s="163"/>
      <c r="O380" s="123"/>
      <c r="P380" s="123"/>
      <c r="R380" s="123"/>
      <c r="S380" s="123"/>
      <c r="T380" s="123"/>
      <c r="V380" s="123"/>
      <c r="W380" s="123"/>
    </row>
    <row r="381" spans="1:23" ht="15">
      <c r="A381" s="122"/>
      <c r="B381" s="122"/>
      <c r="C381" s="122"/>
      <c r="D381" s="163"/>
      <c r="E381" s="165"/>
      <c r="F381" s="165"/>
      <c r="G381" s="165"/>
      <c r="H381" s="163"/>
      <c r="I381" s="163"/>
      <c r="J381" s="370"/>
      <c r="K381" s="163"/>
      <c r="L381" s="163"/>
      <c r="M381" s="163"/>
      <c r="N381" s="163"/>
      <c r="O381" s="123"/>
      <c r="P381" s="123"/>
      <c r="R381" s="123"/>
      <c r="S381" s="123"/>
      <c r="T381" s="123"/>
      <c r="V381" s="123"/>
      <c r="W381" s="123"/>
    </row>
    <row r="382" spans="1:23" ht="15">
      <c r="A382" s="122"/>
      <c r="B382" s="122"/>
      <c r="C382" s="122"/>
      <c r="D382" s="163"/>
      <c r="E382" s="165"/>
      <c r="F382" s="165"/>
      <c r="G382" s="165"/>
      <c r="H382" s="163"/>
      <c r="I382" s="163"/>
      <c r="J382" s="370"/>
      <c r="K382" s="163"/>
      <c r="L382" s="163"/>
      <c r="M382" s="163"/>
      <c r="N382" s="163"/>
      <c r="O382" s="123"/>
      <c r="P382" s="123"/>
      <c r="R382" s="123"/>
      <c r="S382" s="123"/>
      <c r="T382" s="123"/>
      <c r="V382" s="123"/>
      <c r="W382" s="123"/>
    </row>
    <row r="383" spans="1:23" ht="15">
      <c r="A383" s="122"/>
      <c r="B383" s="122"/>
      <c r="C383" s="122"/>
      <c r="D383" s="163"/>
      <c r="E383" s="165"/>
      <c r="F383" s="165"/>
      <c r="G383" s="165"/>
      <c r="H383" s="163"/>
      <c r="I383" s="163"/>
      <c r="J383" s="370"/>
      <c r="K383" s="163"/>
      <c r="L383" s="163"/>
      <c r="M383" s="163"/>
      <c r="N383" s="163"/>
      <c r="O383" s="123"/>
      <c r="P383" s="123"/>
      <c r="R383" s="123"/>
      <c r="S383" s="123"/>
      <c r="T383" s="123"/>
      <c r="V383" s="123"/>
      <c r="W383" s="123"/>
    </row>
    <row r="384" spans="1:23" ht="15">
      <c r="A384" s="122"/>
      <c r="B384" s="122"/>
      <c r="C384" s="122"/>
      <c r="D384" s="163"/>
      <c r="E384" s="165"/>
      <c r="F384" s="165"/>
      <c r="G384" s="165"/>
      <c r="H384" s="163"/>
      <c r="I384" s="163"/>
      <c r="J384" s="370"/>
      <c r="K384" s="163"/>
      <c r="L384" s="163"/>
      <c r="M384" s="163"/>
      <c r="N384" s="163"/>
      <c r="O384" s="123"/>
      <c r="P384" s="123"/>
      <c r="R384" s="123"/>
      <c r="S384" s="123"/>
      <c r="T384" s="123"/>
      <c r="V384" s="123"/>
      <c r="W384" s="123"/>
    </row>
    <row r="385" spans="1:23" ht="15">
      <c r="A385" s="122"/>
      <c r="B385" s="122"/>
      <c r="C385" s="122"/>
      <c r="D385" s="163"/>
      <c r="E385" s="165"/>
      <c r="F385" s="165"/>
      <c r="G385" s="165"/>
      <c r="H385" s="163"/>
      <c r="I385" s="163"/>
      <c r="J385" s="370"/>
      <c r="K385" s="163"/>
      <c r="L385" s="163"/>
      <c r="M385" s="163"/>
      <c r="N385" s="163"/>
      <c r="O385" s="123"/>
      <c r="P385" s="123"/>
      <c r="R385" s="123"/>
      <c r="S385" s="123"/>
      <c r="T385" s="123"/>
      <c r="V385" s="123"/>
      <c r="W385" s="123"/>
    </row>
    <row r="386" spans="1:23" ht="15">
      <c r="A386" s="122"/>
      <c r="B386" s="122"/>
      <c r="C386" s="122"/>
      <c r="D386" s="163"/>
      <c r="E386" s="165"/>
      <c r="F386" s="165"/>
      <c r="G386" s="165"/>
      <c r="H386" s="163"/>
      <c r="I386" s="163"/>
      <c r="J386" s="370"/>
      <c r="K386" s="163"/>
      <c r="L386" s="163"/>
      <c r="M386" s="163"/>
      <c r="N386" s="163"/>
      <c r="O386" s="123"/>
      <c r="P386" s="123"/>
      <c r="R386" s="123"/>
      <c r="S386" s="123"/>
      <c r="T386" s="123"/>
      <c r="V386" s="123"/>
      <c r="W386" s="123"/>
    </row>
    <row r="387" spans="1:23" ht="15">
      <c r="A387" s="122"/>
      <c r="B387" s="122"/>
      <c r="C387" s="122"/>
      <c r="D387" s="163"/>
      <c r="E387" s="165"/>
      <c r="F387" s="165"/>
      <c r="G387" s="165"/>
      <c r="H387" s="163"/>
      <c r="I387" s="163"/>
      <c r="J387" s="370"/>
      <c r="K387" s="163"/>
      <c r="L387" s="163"/>
      <c r="M387" s="163"/>
      <c r="N387" s="163"/>
      <c r="O387" s="123"/>
      <c r="P387" s="123"/>
      <c r="R387" s="123"/>
      <c r="S387" s="123"/>
      <c r="T387" s="123"/>
      <c r="V387" s="123"/>
      <c r="W387" s="123"/>
    </row>
    <row r="388" spans="1:23" ht="15">
      <c r="A388" s="122"/>
      <c r="B388" s="122"/>
      <c r="C388" s="122"/>
      <c r="D388" s="163"/>
      <c r="E388" s="165"/>
      <c r="F388" s="165"/>
      <c r="G388" s="165"/>
      <c r="H388" s="163"/>
      <c r="I388" s="163"/>
      <c r="J388" s="370"/>
      <c r="K388" s="163"/>
      <c r="L388" s="163"/>
      <c r="M388" s="163"/>
      <c r="N388" s="163"/>
      <c r="O388" s="123"/>
      <c r="P388" s="123"/>
      <c r="R388" s="123"/>
      <c r="S388" s="123"/>
      <c r="T388" s="123"/>
      <c r="V388" s="123"/>
      <c r="W388" s="123"/>
    </row>
    <row r="389" spans="1:23" ht="15">
      <c r="A389" s="122"/>
      <c r="B389" s="122"/>
      <c r="C389" s="122"/>
      <c r="D389" s="163"/>
      <c r="E389" s="165"/>
      <c r="F389" s="165"/>
      <c r="G389" s="165"/>
      <c r="H389" s="163"/>
      <c r="I389" s="163"/>
      <c r="J389" s="370"/>
      <c r="K389" s="163"/>
      <c r="L389" s="163"/>
      <c r="M389" s="163"/>
      <c r="N389" s="163"/>
      <c r="O389" s="123"/>
      <c r="P389" s="123"/>
      <c r="R389" s="123"/>
      <c r="S389" s="123"/>
      <c r="T389" s="123"/>
      <c r="V389" s="123"/>
      <c r="W389" s="123"/>
    </row>
    <row r="390" spans="1:23" ht="15">
      <c r="A390" s="122"/>
      <c r="B390" s="122"/>
      <c r="C390" s="122"/>
      <c r="D390" s="163"/>
      <c r="E390" s="165"/>
      <c r="F390" s="165"/>
      <c r="G390" s="165"/>
      <c r="H390" s="163"/>
      <c r="I390" s="163"/>
      <c r="J390" s="370"/>
      <c r="K390" s="163"/>
      <c r="L390" s="163"/>
      <c r="M390" s="163"/>
      <c r="N390" s="163"/>
      <c r="O390" s="123"/>
      <c r="P390" s="123"/>
      <c r="R390" s="123"/>
      <c r="S390" s="123"/>
      <c r="T390" s="123"/>
      <c r="V390" s="123"/>
      <c r="W390" s="123"/>
    </row>
    <row r="391" spans="1:23" ht="15">
      <c r="A391" s="122"/>
      <c r="B391" s="122"/>
      <c r="C391" s="122"/>
      <c r="D391" s="163"/>
      <c r="E391" s="165"/>
      <c r="F391" s="165"/>
      <c r="G391" s="165"/>
      <c r="H391" s="163"/>
      <c r="I391" s="163"/>
      <c r="J391" s="370"/>
      <c r="K391" s="163"/>
      <c r="L391" s="163"/>
      <c r="M391" s="163"/>
      <c r="N391" s="163"/>
      <c r="O391" s="123"/>
      <c r="P391" s="123"/>
      <c r="R391" s="123"/>
      <c r="S391" s="123"/>
      <c r="T391" s="123"/>
      <c r="V391" s="123"/>
      <c r="W391" s="123"/>
    </row>
    <row r="392" spans="1:23" ht="15">
      <c r="A392" s="122"/>
      <c r="B392" s="122"/>
      <c r="C392" s="122"/>
      <c r="D392" s="163"/>
      <c r="E392" s="165"/>
      <c r="F392" s="165"/>
      <c r="G392" s="165"/>
      <c r="H392" s="163"/>
      <c r="I392" s="163"/>
      <c r="J392" s="370"/>
      <c r="K392" s="163"/>
      <c r="L392" s="163"/>
      <c r="M392" s="163"/>
      <c r="N392" s="163"/>
      <c r="O392" s="123"/>
      <c r="P392" s="123"/>
      <c r="R392" s="123"/>
      <c r="S392" s="123"/>
      <c r="T392" s="123"/>
      <c r="V392" s="123"/>
      <c r="W392" s="123"/>
    </row>
    <row r="393" spans="1:23" ht="15">
      <c r="A393" s="122"/>
      <c r="B393" s="122"/>
      <c r="C393" s="122"/>
      <c r="D393" s="163"/>
      <c r="E393" s="165"/>
      <c r="F393" s="165"/>
      <c r="G393" s="165"/>
      <c r="H393" s="163"/>
      <c r="I393" s="163"/>
      <c r="J393" s="370"/>
      <c r="K393" s="163"/>
      <c r="L393" s="163"/>
      <c r="M393" s="163"/>
      <c r="N393" s="163"/>
      <c r="O393" s="123"/>
      <c r="P393" s="123"/>
      <c r="R393" s="123"/>
      <c r="S393" s="123"/>
      <c r="T393" s="123"/>
      <c r="V393" s="123"/>
      <c r="W393" s="123"/>
    </row>
    <row r="394" spans="1:23" ht="15">
      <c r="A394" s="122"/>
      <c r="B394" s="122"/>
      <c r="C394" s="122"/>
      <c r="D394" s="163"/>
      <c r="E394" s="165"/>
      <c r="F394" s="165"/>
      <c r="G394" s="165"/>
      <c r="H394" s="163"/>
      <c r="I394" s="163"/>
      <c r="J394" s="370"/>
      <c r="K394" s="163"/>
      <c r="L394" s="163"/>
      <c r="M394" s="163"/>
      <c r="N394" s="163"/>
      <c r="O394" s="123"/>
      <c r="P394" s="123"/>
      <c r="R394" s="123"/>
      <c r="S394" s="123"/>
      <c r="T394" s="123"/>
      <c r="V394" s="123"/>
      <c r="W394" s="123"/>
    </row>
    <row r="395" spans="1:23" ht="15">
      <c r="A395" s="122"/>
      <c r="B395" s="122"/>
      <c r="C395" s="122"/>
      <c r="D395" s="163"/>
      <c r="E395" s="165"/>
      <c r="F395" s="165"/>
      <c r="G395" s="165"/>
      <c r="H395" s="163"/>
      <c r="I395" s="163"/>
      <c r="J395" s="370"/>
      <c r="K395" s="163"/>
      <c r="L395" s="163"/>
      <c r="M395" s="163"/>
      <c r="N395" s="163"/>
      <c r="O395" s="123"/>
      <c r="P395" s="123"/>
      <c r="R395" s="123"/>
      <c r="S395" s="123"/>
      <c r="T395" s="123"/>
      <c r="V395" s="123"/>
      <c r="W395" s="123"/>
    </row>
    <row r="396" spans="1:23" ht="15">
      <c r="A396" s="122"/>
      <c r="B396" s="122"/>
      <c r="C396" s="122"/>
      <c r="D396" s="163"/>
      <c r="E396" s="165"/>
      <c r="F396" s="165"/>
      <c r="G396" s="165"/>
      <c r="H396" s="163"/>
      <c r="I396" s="163"/>
      <c r="J396" s="370"/>
      <c r="K396" s="163"/>
      <c r="L396" s="163"/>
      <c r="M396" s="163"/>
      <c r="N396" s="163"/>
      <c r="O396" s="123"/>
      <c r="P396" s="123"/>
      <c r="R396" s="123"/>
      <c r="S396" s="123"/>
      <c r="T396" s="123"/>
      <c r="V396" s="123"/>
      <c r="W396" s="123"/>
    </row>
    <row r="397" spans="1:23" ht="15">
      <c r="A397" s="122"/>
      <c r="B397" s="122"/>
      <c r="C397" s="122"/>
      <c r="D397" s="163"/>
      <c r="E397" s="165"/>
      <c r="F397" s="165"/>
      <c r="G397" s="165"/>
      <c r="H397" s="163"/>
      <c r="I397" s="163"/>
      <c r="J397" s="370"/>
      <c r="K397" s="163"/>
      <c r="L397" s="163"/>
      <c r="M397" s="163"/>
      <c r="N397" s="163"/>
      <c r="O397" s="123"/>
      <c r="P397" s="123"/>
      <c r="R397" s="123"/>
      <c r="S397" s="123"/>
      <c r="T397" s="123"/>
      <c r="V397" s="123"/>
      <c r="W397" s="123"/>
    </row>
    <row r="398" spans="1:23" ht="15">
      <c r="A398" s="122"/>
      <c r="B398" s="122"/>
      <c r="C398" s="122"/>
      <c r="D398" s="163"/>
      <c r="E398" s="165"/>
      <c r="F398" s="165"/>
      <c r="G398" s="165"/>
      <c r="H398" s="163"/>
      <c r="I398" s="163"/>
      <c r="J398" s="370"/>
      <c r="K398" s="163"/>
      <c r="L398" s="163"/>
      <c r="M398" s="163"/>
      <c r="N398" s="163"/>
      <c r="O398" s="123"/>
      <c r="P398" s="123"/>
      <c r="R398" s="123"/>
      <c r="S398" s="123"/>
      <c r="T398" s="123"/>
      <c r="V398" s="123"/>
      <c r="W398" s="123"/>
    </row>
    <row r="399" spans="1:23" ht="15">
      <c r="A399" s="122"/>
      <c r="B399" s="122"/>
      <c r="C399" s="122"/>
      <c r="D399" s="163"/>
      <c r="E399" s="165"/>
      <c r="F399" s="165"/>
      <c r="G399" s="165"/>
      <c r="H399" s="163"/>
      <c r="I399" s="163"/>
      <c r="J399" s="370"/>
      <c r="K399" s="163"/>
      <c r="L399" s="163"/>
      <c r="M399" s="163"/>
      <c r="N399" s="163"/>
      <c r="O399" s="123"/>
      <c r="P399" s="123"/>
      <c r="R399" s="123"/>
      <c r="S399" s="123"/>
      <c r="T399" s="123"/>
      <c r="V399" s="123"/>
      <c r="W399" s="123"/>
    </row>
    <row r="400" spans="1:23" ht="15">
      <c r="A400" s="122"/>
      <c r="B400" s="122"/>
      <c r="C400" s="122"/>
      <c r="D400" s="163"/>
      <c r="E400" s="165"/>
      <c r="F400" s="165"/>
      <c r="G400" s="165"/>
      <c r="H400" s="163"/>
      <c r="I400" s="163"/>
      <c r="J400" s="370"/>
      <c r="K400" s="163"/>
      <c r="L400" s="163"/>
      <c r="M400" s="163"/>
      <c r="N400" s="163"/>
      <c r="O400" s="123"/>
      <c r="P400" s="123"/>
      <c r="R400" s="123"/>
      <c r="S400" s="123"/>
      <c r="T400" s="123"/>
      <c r="V400" s="123"/>
      <c r="W400" s="123"/>
    </row>
    <row r="401" spans="1:23" ht="15">
      <c r="A401" s="122"/>
      <c r="B401" s="122"/>
      <c r="C401" s="122"/>
      <c r="D401" s="163"/>
      <c r="E401" s="165"/>
      <c r="F401" s="165"/>
      <c r="G401" s="165"/>
      <c r="H401" s="163"/>
      <c r="I401" s="163"/>
      <c r="J401" s="370"/>
      <c r="K401" s="163"/>
      <c r="L401" s="163"/>
      <c r="M401" s="163"/>
      <c r="N401" s="163"/>
      <c r="O401" s="123"/>
      <c r="P401" s="123"/>
      <c r="R401" s="123"/>
      <c r="S401" s="123"/>
      <c r="T401" s="123"/>
      <c r="V401" s="123"/>
      <c r="W401" s="123"/>
    </row>
    <row r="402" spans="1:23" ht="15">
      <c r="A402" s="122"/>
      <c r="B402" s="122"/>
      <c r="C402" s="122"/>
      <c r="D402" s="163"/>
      <c r="E402" s="165"/>
      <c r="F402" s="165"/>
      <c r="G402" s="165"/>
      <c r="H402" s="163"/>
      <c r="I402" s="163"/>
      <c r="J402" s="370"/>
      <c r="K402" s="163"/>
      <c r="L402" s="163"/>
      <c r="M402" s="163"/>
      <c r="N402" s="163"/>
      <c r="O402" s="123"/>
      <c r="P402" s="123"/>
      <c r="R402" s="123"/>
      <c r="S402" s="123"/>
      <c r="T402" s="123"/>
      <c r="V402" s="123"/>
      <c r="W402" s="123"/>
    </row>
    <row r="403" spans="1:23" ht="15">
      <c r="A403" s="122"/>
      <c r="B403" s="122"/>
      <c r="C403" s="122"/>
      <c r="D403" s="163"/>
      <c r="E403" s="165"/>
      <c r="F403" s="165"/>
      <c r="G403" s="165"/>
      <c r="H403" s="163"/>
      <c r="I403" s="163"/>
      <c r="J403" s="370"/>
      <c r="K403" s="163"/>
      <c r="L403" s="163"/>
      <c r="M403" s="163"/>
      <c r="N403" s="163"/>
      <c r="O403" s="123"/>
      <c r="P403" s="123"/>
      <c r="R403" s="123"/>
      <c r="S403" s="123"/>
      <c r="T403" s="123"/>
      <c r="V403" s="123"/>
      <c r="W403" s="123"/>
    </row>
    <row r="404" spans="1:23" ht="15">
      <c r="A404" s="122"/>
      <c r="B404" s="122"/>
      <c r="C404" s="122"/>
      <c r="D404" s="163"/>
      <c r="E404" s="165"/>
      <c r="F404" s="165"/>
      <c r="G404" s="165"/>
      <c r="H404" s="163"/>
      <c r="I404" s="163"/>
      <c r="J404" s="370"/>
      <c r="K404" s="163"/>
      <c r="L404" s="163"/>
      <c r="M404" s="163"/>
      <c r="N404" s="163"/>
      <c r="O404" s="123"/>
      <c r="P404" s="123"/>
      <c r="R404" s="123"/>
      <c r="S404" s="123"/>
      <c r="T404" s="123"/>
      <c r="V404" s="123"/>
      <c r="W404" s="123"/>
    </row>
    <row r="405" spans="1:23" ht="15">
      <c r="A405" s="122"/>
      <c r="B405" s="122"/>
      <c r="C405" s="122"/>
      <c r="D405" s="163"/>
      <c r="E405" s="165"/>
      <c r="F405" s="165"/>
      <c r="G405" s="165"/>
      <c r="H405" s="163"/>
      <c r="I405" s="163"/>
      <c r="J405" s="370"/>
      <c r="K405" s="163"/>
      <c r="L405" s="163"/>
      <c r="M405" s="163"/>
      <c r="N405" s="163"/>
      <c r="O405" s="123"/>
      <c r="P405" s="123"/>
      <c r="R405" s="123"/>
      <c r="S405" s="123"/>
      <c r="T405" s="123"/>
      <c r="V405" s="123"/>
      <c r="W405" s="123"/>
    </row>
    <row r="406" spans="1:23" ht="15">
      <c r="A406" s="122"/>
      <c r="B406" s="122"/>
      <c r="C406" s="122"/>
      <c r="D406" s="163"/>
      <c r="E406" s="165"/>
      <c r="F406" s="165"/>
      <c r="G406" s="165"/>
      <c r="H406" s="163"/>
      <c r="I406" s="163"/>
      <c r="J406" s="370"/>
      <c r="K406" s="163"/>
      <c r="L406" s="163"/>
      <c r="M406" s="163"/>
      <c r="N406" s="163"/>
      <c r="O406" s="123"/>
      <c r="P406" s="123"/>
      <c r="R406" s="123"/>
      <c r="S406" s="123"/>
      <c r="T406" s="123"/>
      <c r="V406" s="123"/>
      <c r="W406" s="123"/>
    </row>
    <row r="407" spans="1:23" ht="15">
      <c r="A407" s="122"/>
      <c r="B407" s="122"/>
      <c r="C407" s="122"/>
      <c r="D407" s="163"/>
      <c r="E407" s="165"/>
      <c r="F407" s="165"/>
      <c r="G407" s="165"/>
      <c r="H407" s="163"/>
      <c r="I407" s="163"/>
      <c r="J407" s="370"/>
      <c r="K407" s="163"/>
      <c r="L407" s="163"/>
      <c r="M407" s="163"/>
      <c r="N407" s="163"/>
      <c r="O407" s="123"/>
      <c r="P407" s="123"/>
      <c r="R407" s="123"/>
      <c r="S407" s="123"/>
      <c r="T407" s="123"/>
      <c r="V407" s="123"/>
      <c r="W407" s="123"/>
    </row>
    <row r="408" spans="1:23" ht="15">
      <c r="A408" s="122"/>
      <c r="B408" s="122"/>
      <c r="C408" s="122"/>
      <c r="D408" s="163"/>
      <c r="E408" s="165"/>
      <c r="F408" s="165"/>
      <c r="G408" s="165"/>
      <c r="H408" s="163"/>
      <c r="I408" s="163"/>
      <c r="J408" s="370"/>
      <c r="K408" s="163"/>
      <c r="L408" s="163"/>
      <c r="M408" s="163"/>
      <c r="N408" s="163"/>
      <c r="O408" s="123"/>
      <c r="P408" s="123"/>
      <c r="R408" s="123"/>
      <c r="S408" s="123"/>
      <c r="T408" s="123"/>
      <c r="V408" s="123"/>
      <c r="W408" s="123"/>
    </row>
    <row r="409" spans="1:23" ht="15">
      <c r="A409" s="122"/>
      <c r="B409" s="122"/>
      <c r="C409" s="122"/>
      <c r="D409" s="163"/>
      <c r="E409" s="165"/>
      <c r="F409" s="165"/>
      <c r="G409" s="165"/>
      <c r="H409" s="163"/>
      <c r="I409" s="163"/>
      <c r="J409" s="370"/>
      <c r="K409" s="163"/>
      <c r="L409" s="163"/>
      <c r="M409" s="163"/>
      <c r="N409" s="163"/>
      <c r="O409" s="123"/>
      <c r="P409" s="123"/>
      <c r="R409" s="123"/>
      <c r="S409" s="123"/>
      <c r="T409" s="123"/>
      <c r="V409" s="123"/>
      <c r="W409" s="123"/>
    </row>
    <row r="410" spans="1:23" ht="15">
      <c r="A410" s="122"/>
      <c r="B410" s="122"/>
      <c r="C410" s="122"/>
      <c r="D410" s="163"/>
      <c r="E410" s="165"/>
      <c r="F410" s="165"/>
      <c r="G410" s="165"/>
      <c r="H410" s="163"/>
      <c r="I410" s="163"/>
      <c r="J410" s="370"/>
      <c r="K410" s="163"/>
      <c r="L410" s="163"/>
      <c r="M410" s="163"/>
      <c r="N410" s="163"/>
      <c r="O410" s="123"/>
      <c r="P410" s="123"/>
      <c r="R410" s="123"/>
      <c r="S410" s="123"/>
      <c r="T410" s="123"/>
      <c r="V410" s="123"/>
      <c r="W410" s="123"/>
    </row>
    <row r="411" spans="1:23" ht="15">
      <c r="A411" s="122"/>
      <c r="B411" s="122"/>
      <c r="C411" s="122"/>
      <c r="D411" s="163"/>
      <c r="E411" s="165"/>
      <c r="F411" s="165"/>
      <c r="G411" s="165"/>
      <c r="H411" s="163"/>
      <c r="I411" s="163"/>
      <c r="J411" s="370"/>
      <c r="K411" s="163"/>
      <c r="L411" s="163"/>
      <c r="M411" s="163"/>
      <c r="N411" s="163"/>
      <c r="O411" s="123"/>
      <c r="P411" s="123"/>
      <c r="R411" s="123"/>
      <c r="S411" s="123"/>
      <c r="T411" s="123"/>
      <c r="V411" s="123"/>
      <c r="W411" s="123"/>
    </row>
    <row r="412" spans="1:23" ht="15">
      <c r="A412" s="122"/>
      <c r="B412" s="122"/>
      <c r="C412" s="122"/>
      <c r="D412" s="163"/>
      <c r="E412" s="165"/>
      <c r="F412" s="165"/>
      <c r="G412" s="165"/>
      <c r="H412" s="163"/>
      <c r="I412" s="163"/>
      <c r="J412" s="370"/>
      <c r="K412" s="163"/>
      <c r="L412" s="163"/>
      <c r="M412" s="163"/>
      <c r="N412" s="163"/>
      <c r="O412" s="123"/>
      <c r="P412" s="123"/>
      <c r="R412" s="123"/>
      <c r="S412" s="123"/>
      <c r="T412" s="123"/>
      <c r="V412" s="123"/>
      <c r="W412" s="123"/>
    </row>
    <row r="413" spans="1:23" ht="15">
      <c r="A413" s="122"/>
      <c r="B413" s="122"/>
      <c r="C413" s="122"/>
      <c r="D413" s="163"/>
      <c r="E413" s="165"/>
      <c r="F413" s="165"/>
      <c r="G413" s="165"/>
      <c r="H413" s="163"/>
      <c r="I413" s="163"/>
      <c r="J413" s="370"/>
      <c r="K413" s="163"/>
      <c r="L413" s="163"/>
      <c r="M413" s="163"/>
      <c r="N413" s="163"/>
      <c r="O413" s="123"/>
      <c r="P413" s="123"/>
      <c r="R413" s="123"/>
      <c r="S413" s="123"/>
      <c r="T413" s="123"/>
      <c r="V413" s="123"/>
      <c r="W413" s="123"/>
    </row>
    <row r="414" spans="1:23" ht="15">
      <c r="A414" s="122"/>
      <c r="B414" s="122"/>
      <c r="C414" s="122"/>
      <c r="D414" s="163"/>
      <c r="E414" s="165"/>
      <c r="F414" s="165"/>
      <c r="G414" s="165"/>
      <c r="H414" s="163"/>
      <c r="I414" s="163"/>
      <c r="J414" s="370"/>
      <c r="K414" s="163"/>
      <c r="L414" s="163"/>
      <c r="M414" s="163"/>
      <c r="N414" s="163"/>
      <c r="O414" s="123"/>
      <c r="P414" s="123"/>
      <c r="R414" s="123"/>
      <c r="S414" s="123"/>
      <c r="T414" s="123"/>
      <c r="V414" s="123"/>
      <c r="W414" s="123"/>
    </row>
    <row r="415" spans="1:23" ht="15">
      <c r="A415" s="122"/>
      <c r="B415" s="122"/>
      <c r="C415" s="122"/>
      <c r="D415" s="163"/>
      <c r="E415" s="165"/>
      <c r="F415" s="165"/>
      <c r="G415" s="165"/>
      <c r="H415" s="163"/>
      <c r="I415" s="163"/>
      <c r="J415" s="370"/>
      <c r="K415" s="163"/>
      <c r="L415" s="163"/>
      <c r="M415" s="163"/>
      <c r="N415" s="163"/>
      <c r="O415" s="123"/>
      <c r="P415" s="123"/>
      <c r="R415" s="123"/>
      <c r="S415" s="123"/>
      <c r="T415" s="123"/>
      <c r="V415" s="123"/>
      <c r="W415" s="123"/>
    </row>
    <row r="416" spans="1:23" ht="15">
      <c r="A416" s="122"/>
      <c r="B416" s="122"/>
      <c r="C416" s="122"/>
      <c r="D416" s="163"/>
      <c r="E416" s="165"/>
      <c r="F416" s="165"/>
      <c r="G416" s="165"/>
      <c r="H416" s="163"/>
      <c r="I416" s="163"/>
      <c r="J416" s="370"/>
      <c r="K416" s="163"/>
      <c r="L416" s="163"/>
      <c r="M416" s="163"/>
      <c r="N416" s="163"/>
      <c r="O416" s="123"/>
      <c r="P416" s="123"/>
      <c r="R416" s="123"/>
      <c r="S416" s="123"/>
      <c r="T416" s="123"/>
      <c r="V416" s="123"/>
      <c r="W416" s="123"/>
    </row>
    <row r="417" spans="1:23" ht="15">
      <c r="A417" s="122"/>
      <c r="B417" s="122"/>
      <c r="C417" s="122"/>
      <c r="D417" s="163"/>
      <c r="E417" s="165"/>
      <c r="F417" s="165"/>
      <c r="G417" s="165"/>
      <c r="H417" s="163"/>
      <c r="I417" s="163"/>
      <c r="J417" s="370"/>
      <c r="K417" s="163"/>
      <c r="L417" s="163"/>
      <c r="M417" s="163"/>
      <c r="N417" s="163"/>
      <c r="O417" s="123"/>
      <c r="P417" s="123"/>
      <c r="R417" s="123"/>
      <c r="S417" s="123"/>
      <c r="T417" s="123"/>
      <c r="V417" s="123"/>
      <c r="W417" s="123"/>
    </row>
    <row r="418" spans="1:23" ht="15">
      <c r="A418" s="122"/>
      <c r="B418" s="122"/>
      <c r="C418" s="122"/>
      <c r="D418" s="163"/>
      <c r="E418" s="165"/>
      <c r="F418" s="165"/>
      <c r="G418" s="165"/>
      <c r="H418" s="163"/>
      <c r="I418" s="163"/>
      <c r="J418" s="370"/>
      <c r="K418" s="163"/>
      <c r="L418" s="163"/>
      <c r="M418" s="163"/>
      <c r="N418" s="163"/>
      <c r="O418" s="123"/>
      <c r="P418" s="123"/>
      <c r="R418" s="123"/>
      <c r="S418" s="123"/>
      <c r="T418" s="123"/>
      <c r="V418" s="123"/>
      <c r="W418" s="123"/>
    </row>
    <row r="419" spans="1:23" ht="15">
      <c r="A419" s="122"/>
      <c r="B419" s="122"/>
      <c r="C419" s="122"/>
      <c r="D419" s="163"/>
      <c r="E419" s="165"/>
      <c r="F419" s="165"/>
      <c r="G419" s="165"/>
      <c r="H419" s="163"/>
      <c r="I419" s="163"/>
      <c r="J419" s="370"/>
      <c r="K419" s="163"/>
      <c r="L419" s="163"/>
      <c r="M419" s="163"/>
      <c r="N419" s="163"/>
      <c r="O419" s="123"/>
      <c r="P419" s="123"/>
      <c r="R419" s="123"/>
      <c r="S419" s="123"/>
      <c r="T419" s="123"/>
      <c r="V419" s="123"/>
      <c r="W419" s="123"/>
    </row>
    <row r="420" spans="1:23" ht="15">
      <c r="A420" s="122"/>
      <c r="B420" s="122"/>
      <c r="C420" s="122"/>
      <c r="D420" s="163"/>
      <c r="E420" s="165"/>
      <c r="F420" s="165"/>
      <c r="G420" s="165"/>
      <c r="H420" s="163"/>
      <c r="I420" s="163"/>
      <c r="J420" s="370"/>
      <c r="K420" s="163"/>
      <c r="L420" s="163"/>
      <c r="M420" s="163"/>
      <c r="N420" s="163"/>
      <c r="O420" s="123"/>
      <c r="P420" s="123"/>
      <c r="R420" s="123"/>
      <c r="S420" s="123"/>
      <c r="T420" s="123"/>
      <c r="V420" s="123"/>
      <c r="W420" s="123"/>
    </row>
    <row r="421" spans="1:23" ht="15">
      <c r="A421" s="122"/>
      <c r="B421" s="122"/>
      <c r="C421" s="122"/>
      <c r="D421" s="163"/>
      <c r="E421" s="165"/>
      <c r="F421" s="165"/>
      <c r="G421" s="165"/>
      <c r="H421" s="163"/>
      <c r="I421" s="163"/>
      <c r="J421" s="370"/>
      <c r="K421" s="163"/>
      <c r="L421" s="163"/>
      <c r="M421" s="163"/>
      <c r="N421" s="163"/>
      <c r="O421" s="123"/>
      <c r="P421" s="123"/>
      <c r="R421" s="123"/>
      <c r="S421" s="123"/>
      <c r="T421" s="123"/>
      <c r="V421" s="123"/>
      <c r="W421" s="123"/>
    </row>
    <row r="422" spans="1:23" ht="15">
      <c r="A422" s="122"/>
      <c r="B422" s="122"/>
      <c r="C422" s="122"/>
      <c r="D422" s="163"/>
      <c r="E422" s="165"/>
      <c r="F422" s="165"/>
      <c r="G422" s="165"/>
      <c r="H422" s="163"/>
      <c r="I422" s="163"/>
      <c r="J422" s="370"/>
      <c r="K422" s="163"/>
      <c r="L422" s="163"/>
      <c r="M422" s="163"/>
      <c r="N422" s="163"/>
      <c r="O422" s="123"/>
      <c r="P422" s="123"/>
      <c r="R422" s="123"/>
      <c r="S422" s="123"/>
      <c r="T422" s="123"/>
      <c r="V422" s="123"/>
      <c r="W422" s="123"/>
    </row>
    <row r="423" spans="1:23" ht="15">
      <c r="A423" s="122"/>
      <c r="B423" s="122"/>
      <c r="C423" s="122"/>
      <c r="D423" s="163"/>
      <c r="E423" s="165"/>
      <c r="F423" s="165"/>
      <c r="G423" s="165"/>
      <c r="H423" s="163"/>
      <c r="I423" s="163"/>
      <c r="J423" s="370"/>
      <c r="K423" s="163"/>
      <c r="L423" s="163"/>
      <c r="M423" s="163"/>
      <c r="N423" s="163"/>
      <c r="O423" s="123"/>
      <c r="P423" s="123"/>
      <c r="R423" s="123"/>
      <c r="S423" s="123"/>
      <c r="T423" s="123"/>
      <c r="V423" s="123"/>
      <c r="W423" s="123"/>
    </row>
    <row r="424" spans="1:23" ht="15">
      <c r="A424" s="122"/>
      <c r="B424" s="122"/>
      <c r="C424" s="122"/>
      <c r="D424" s="163"/>
      <c r="E424" s="165"/>
      <c r="F424" s="165"/>
      <c r="G424" s="165"/>
      <c r="H424" s="163"/>
      <c r="I424" s="163"/>
      <c r="J424" s="370"/>
      <c r="K424" s="163"/>
      <c r="L424" s="163"/>
      <c r="M424" s="163"/>
      <c r="N424" s="163"/>
      <c r="O424" s="123"/>
      <c r="P424" s="123"/>
      <c r="R424" s="123"/>
      <c r="S424" s="123"/>
      <c r="T424" s="123"/>
      <c r="V424" s="123"/>
      <c r="W424" s="123"/>
    </row>
    <row r="425" spans="1:23" ht="15">
      <c r="A425" s="122"/>
      <c r="B425" s="122"/>
      <c r="C425" s="122"/>
      <c r="D425" s="163"/>
      <c r="E425" s="165"/>
      <c r="F425" s="165"/>
      <c r="G425" s="165"/>
      <c r="H425" s="163"/>
      <c r="I425" s="163"/>
      <c r="J425" s="370"/>
      <c r="K425" s="163"/>
      <c r="L425" s="163"/>
      <c r="M425" s="163"/>
      <c r="N425" s="163"/>
      <c r="O425" s="123"/>
      <c r="P425" s="123"/>
      <c r="R425" s="123"/>
      <c r="S425" s="123"/>
      <c r="T425" s="123"/>
      <c r="V425" s="123"/>
      <c r="W425" s="123"/>
    </row>
    <row r="426" spans="1:23" ht="15">
      <c r="A426" s="122"/>
      <c r="B426" s="122"/>
      <c r="C426" s="122"/>
      <c r="D426" s="163"/>
      <c r="E426" s="165"/>
      <c r="F426" s="165"/>
      <c r="G426" s="165"/>
      <c r="H426" s="163"/>
      <c r="I426" s="163"/>
      <c r="J426" s="370"/>
      <c r="K426" s="163"/>
      <c r="L426" s="163"/>
      <c r="M426" s="163"/>
      <c r="N426" s="163"/>
      <c r="O426" s="123"/>
      <c r="P426" s="123"/>
      <c r="R426" s="123"/>
      <c r="S426" s="123"/>
      <c r="T426" s="123"/>
      <c r="V426" s="123"/>
      <c r="W426" s="123"/>
    </row>
    <row r="427" spans="1:23" ht="15">
      <c r="A427" s="122"/>
      <c r="B427" s="122"/>
      <c r="C427" s="122"/>
      <c r="D427" s="163"/>
      <c r="E427" s="165"/>
      <c r="F427" s="165"/>
      <c r="G427" s="165"/>
      <c r="H427" s="163"/>
      <c r="I427" s="163"/>
      <c r="J427" s="370"/>
      <c r="K427" s="163"/>
      <c r="L427" s="163"/>
      <c r="M427" s="163"/>
      <c r="N427" s="163"/>
      <c r="O427" s="123"/>
      <c r="P427" s="123"/>
      <c r="R427" s="123"/>
      <c r="S427" s="123"/>
      <c r="T427" s="123"/>
      <c r="V427" s="123"/>
      <c r="W427" s="123"/>
    </row>
    <row r="428" spans="1:23" ht="15">
      <c r="A428" s="122"/>
      <c r="B428" s="122"/>
      <c r="C428" s="122"/>
      <c r="D428" s="163"/>
      <c r="E428" s="165"/>
      <c r="F428" s="165"/>
      <c r="G428" s="165"/>
      <c r="H428" s="163"/>
      <c r="I428" s="163"/>
      <c r="J428" s="370"/>
      <c r="K428" s="163"/>
      <c r="L428" s="163"/>
      <c r="M428" s="163"/>
      <c r="N428" s="163"/>
      <c r="O428" s="123"/>
      <c r="P428" s="123"/>
      <c r="R428" s="123"/>
      <c r="S428" s="123"/>
      <c r="T428" s="123"/>
      <c r="V428" s="123"/>
      <c r="W428" s="123"/>
    </row>
    <row r="429" spans="1:23" ht="15">
      <c r="A429" s="122"/>
      <c r="B429" s="122"/>
      <c r="C429" s="122"/>
      <c r="D429" s="163"/>
      <c r="E429" s="165"/>
      <c r="F429" s="165"/>
      <c r="G429" s="165"/>
      <c r="H429" s="163"/>
      <c r="I429" s="163"/>
      <c r="J429" s="370"/>
      <c r="K429" s="163"/>
      <c r="L429" s="163"/>
      <c r="M429" s="163"/>
      <c r="N429" s="163"/>
      <c r="O429" s="123"/>
      <c r="P429" s="123"/>
      <c r="R429" s="123"/>
      <c r="S429" s="123"/>
      <c r="T429" s="123"/>
      <c r="V429" s="123"/>
      <c r="W429" s="123"/>
    </row>
    <row r="430" spans="1:23" ht="15">
      <c r="A430" s="122"/>
      <c r="B430" s="122"/>
      <c r="C430" s="122"/>
      <c r="D430" s="163"/>
      <c r="E430" s="165"/>
      <c r="F430" s="165"/>
      <c r="G430" s="165"/>
      <c r="H430" s="163"/>
      <c r="I430" s="163"/>
      <c r="J430" s="370"/>
      <c r="K430" s="163"/>
      <c r="L430" s="163"/>
      <c r="M430" s="163"/>
      <c r="N430" s="163"/>
      <c r="O430" s="123"/>
      <c r="P430" s="123"/>
      <c r="R430" s="123"/>
      <c r="S430" s="123"/>
      <c r="T430" s="123"/>
      <c r="V430" s="123"/>
      <c r="W430" s="123"/>
    </row>
    <row r="431" spans="1:23" ht="15">
      <c r="A431" s="122"/>
      <c r="B431" s="122"/>
      <c r="C431" s="122"/>
      <c r="D431" s="163"/>
      <c r="E431" s="165"/>
      <c r="F431" s="165"/>
      <c r="G431" s="165"/>
      <c r="H431" s="163"/>
      <c r="I431" s="163"/>
      <c r="J431" s="370"/>
      <c r="K431" s="163"/>
      <c r="L431" s="163"/>
      <c r="M431" s="163"/>
      <c r="N431" s="163"/>
      <c r="O431" s="123"/>
      <c r="P431" s="123"/>
      <c r="R431" s="123"/>
      <c r="S431" s="123"/>
      <c r="T431" s="123"/>
      <c r="V431" s="123"/>
      <c r="W431" s="123"/>
    </row>
    <row r="432" spans="1:23" ht="15">
      <c r="A432" s="122"/>
      <c r="B432" s="122"/>
      <c r="C432" s="122"/>
      <c r="D432" s="163"/>
      <c r="E432" s="165"/>
      <c r="F432" s="165"/>
      <c r="G432" s="165"/>
      <c r="H432" s="163"/>
      <c r="I432" s="163"/>
      <c r="J432" s="370"/>
      <c r="K432" s="163"/>
      <c r="L432" s="163"/>
      <c r="M432" s="163"/>
      <c r="N432" s="163"/>
      <c r="O432" s="123"/>
      <c r="P432" s="123"/>
      <c r="R432" s="123"/>
      <c r="S432" s="123"/>
      <c r="T432" s="123"/>
      <c r="V432" s="123"/>
      <c r="W432" s="123"/>
    </row>
    <row r="433" spans="1:23" ht="15">
      <c r="A433" s="122"/>
      <c r="B433" s="122"/>
      <c r="C433" s="122"/>
      <c r="D433" s="163"/>
      <c r="E433" s="165"/>
      <c r="F433" s="165"/>
      <c r="G433" s="165"/>
      <c r="H433" s="163"/>
      <c r="I433" s="163"/>
      <c r="J433" s="370"/>
      <c r="K433" s="163"/>
      <c r="L433" s="163"/>
      <c r="M433" s="163"/>
      <c r="N433" s="163"/>
      <c r="O433" s="123"/>
      <c r="P433" s="123"/>
      <c r="R433" s="123"/>
      <c r="S433" s="123"/>
      <c r="T433" s="123"/>
      <c r="V433" s="123"/>
      <c r="W433" s="123"/>
    </row>
    <row r="434" spans="1:23" ht="15">
      <c r="A434" s="122"/>
      <c r="B434" s="122"/>
      <c r="C434" s="122"/>
      <c r="D434" s="163"/>
      <c r="E434" s="165"/>
      <c r="F434" s="165"/>
      <c r="G434" s="165"/>
      <c r="H434" s="163"/>
      <c r="I434" s="163"/>
      <c r="J434" s="370"/>
      <c r="K434" s="163"/>
      <c r="L434" s="163"/>
      <c r="M434" s="163"/>
      <c r="N434" s="163"/>
      <c r="O434" s="123"/>
      <c r="P434" s="123"/>
      <c r="R434" s="123"/>
      <c r="S434" s="123"/>
      <c r="T434" s="123"/>
      <c r="V434" s="123"/>
      <c r="W434" s="123"/>
    </row>
    <row r="435" spans="1:23" ht="15">
      <c r="A435" s="122"/>
      <c r="B435" s="122"/>
      <c r="C435" s="122"/>
      <c r="D435" s="163"/>
      <c r="E435" s="165"/>
      <c r="F435" s="165"/>
      <c r="G435" s="165"/>
      <c r="H435" s="163"/>
      <c r="I435" s="163"/>
      <c r="J435" s="370"/>
      <c r="K435" s="163"/>
      <c r="L435" s="163"/>
      <c r="M435" s="163"/>
      <c r="N435" s="163"/>
      <c r="O435" s="123"/>
      <c r="P435" s="123"/>
      <c r="R435" s="123"/>
      <c r="S435" s="123"/>
      <c r="T435" s="123"/>
      <c r="V435" s="123"/>
      <c r="W435" s="123"/>
    </row>
    <row r="436" spans="1:23" ht="15">
      <c r="A436" s="122"/>
      <c r="B436" s="122"/>
      <c r="C436" s="122"/>
      <c r="D436" s="163"/>
      <c r="E436" s="165"/>
      <c r="F436" s="165"/>
      <c r="G436" s="165"/>
      <c r="H436" s="163"/>
      <c r="I436" s="163"/>
      <c r="J436" s="370"/>
      <c r="K436" s="163"/>
      <c r="L436" s="163"/>
      <c r="M436" s="163"/>
      <c r="N436" s="163"/>
      <c r="O436" s="123"/>
      <c r="P436" s="123"/>
      <c r="R436" s="123"/>
      <c r="S436" s="123"/>
      <c r="T436" s="123"/>
      <c r="V436" s="123"/>
      <c r="W436" s="123"/>
    </row>
    <row r="437" spans="1:23" ht="15">
      <c r="A437" s="122"/>
      <c r="B437" s="122"/>
      <c r="C437" s="122"/>
      <c r="D437" s="163"/>
      <c r="E437" s="165"/>
      <c r="F437" s="165"/>
      <c r="G437" s="165"/>
      <c r="H437" s="163"/>
      <c r="I437" s="163"/>
      <c r="J437" s="370"/>
      <c r="K437" s="163"/>
      <c r="L437" s="163"/>
      <c r="M437" s="163"/>
      <c r="N437" s="163"/>
      <c r="O437" s="123"/>
      <c r="P437" s="123"/>
      <c r="R437" s="123"/>
      <c r="S437" s="123"/>
      <c r="T437" s="123"/>
      <c r="V437" s="123"/>
      <c r="W437" s="123"/>
    </row>
    <row r="438" spans="1:23" ht="15">
      <c r="A438" s="122"/>
      <c r="B438" s="122"/>
      <c r="C438" s="122"/>
      <c r="D438" s="163"/>
      <c r="E438" s="165"/>
      <c r="F438" s="165"/>
      <c r="G438" s="165"/>
      <c r="H438" s="163"/>
      <c r="I438" s="163"/>
      <c r="J438" s="370"/>
      <c r="K438" s="163"/>
      <c r="L438" s="163"/>
      <c r="M438" s="163"/>
      <c r="N438" s="163"/>
      <c r="O438" s="123"/>
      <c r="P438" s="123"/>
      <c r="R438" s="123"/>
      <c r="S438" s="123"/>
      <c r="T438" s="123"/>
      <c r="V438" s="123"/>
      <c r="W438" s="123"/>
    </row>
    <row r="439" spans="1:23" ht="15">
      <c r="A439" s="122"/>
      <c r="B439" s="122"/>
      <c r="C439" s="122"/>
      <c r="D439" s="163"/>
      <c r="E439" s="165"/>
      <c r="F439" s="165"/>
      <c r="G439" s="165"/>
      <c r="H439" s="163"/>
      <c r="I439" s="163"/>
      <c r="J439" s="370"/>
      <c r="K439" s="163"/>
      <c r="L439" s="163"/>
      <c r="M439" s="163"/>
      <c r="N439" s="163"/>
      <c r="O439" s="123"/>
      <c r="P439" s="123"/>
      <c r="R439" s="123"/>
      <c r="S439" s="123"/>
      <c r="T439" s="123"/>
      <c r="V439" s="123"/>
      <c r="W439" s="123"/>
    </row>
    <row r="440" spans="1:23" ht="15">
      <c r="A440" s="122"/>
      <c r="B440" s="122"/>
      <c r="C440" s="122"/>
      <c r="D440" s="163"/>
      <c r="E440" s="165"/>
      <c r="F440" s="165"/>
      <c r="G440" s="165"/>
      <c r="H440" s="163"/>
      <c r="I440" s="163"/>
      <c r="J440" s="370"/>
      <c r="K440" s="163"/>
      <c r="L440" s="163"/>
      <c r="M440" s="163"/>
      <c r="N440" s="163"/>
      <c r="O440" s="123"/>
      <c r="P440" s="123"/>
      <c r="R440" s="123"/>
      <c r="S440" s="123"/>
      <c r="T440" s="123"/>
      <c r="V440" s="123"/>
      <c r="W440" s="123"/>
    </row>
    <row r="441" spans="1:23" ht="15">
      <c r="A441" s="122"/>
      <c r="B441" s="122"/>
      <c r="C441" s="122"/>
      <c r="D441" s="163"/>
      <c r="E441" s="165"/>
      <c r="F441" s="165"/>
      <c r="G441" s="165"/>
      <c r="H441" s="163"/>
      <c r="I441" s="163"/>
      <c r="J441" s="370"/>
      <c r="K441" s="163"/>
      <c r="L441" s="163"/>
      <c r="M441" s="163"/>
      <c r="N441" s="163"/>
      <c r="O441" s="123"/>
      <c r="P441" s="123"/>
      <c r="R441" s="123"/>
      <c r="S441" s="123"/>
      <c r="T441" s="123"/>
      <c r="V441" s="123"/>
      <c r="W441" s="123"/>
    </row>
    <row r="442" spans="1:23" ht="15">
      <c r="A442" s="122"/>
      <c r="B442" s="122"/>
      <c r="C442" s="122"/>
      <c r="D442" s="163"/>
      <c r="E442" s="165"/>
      <c r="F442" s="165"/>
      <c r="G442" s="165"/>
      <c r="H442" s="163"/>
      <c r="I442" s="163"/>
      <c r="J442" s="370"/>
      <c r="K442" s="163"/>
      <c r="L442" s="163"/>
      <c r="M442" s="163"/>
      <c r="N442" s="163"/>
      <c r="O442" s="123"/>
      <c r="P442" s="123"/>
      <c r="R442" s="123"/>
      <c r="S442" s="123"/>
      <c r="T442" s="123"/>
      <c r="V442" s="123"/>
      <c r="W442" s="123"/>
    </row>
    <row r="443" spans="1:23" ht="15">
      <c r="A443" s="122"/>
      <c r="B443" s="122"/>
      <c r="C443" s="122"/>
      <c r="D443" s="163"/>
      <c r="E443" s="165"/>
      <c r="F443" s="165"/>
      <c r="G443" s="165"/>
      <c r="H443" s="163"/>
      <c r="I443" s="163"/>
      <c r="J443" s="370"/>
      <c r="K443" s="163"/>
      <c r="L443" s="163"/>
      <c r="M443" s="163"/>
      <c r="N443" s="163"/>
      <c r="O443" s="123"/>
      <c r="P443" s="123"/>
      <c r="R443" s="123"/>
      <c r="S443" s="123"/>
      <c r="T443" s="123"/>
      <c r="V443" s="123"/>
      <c r="W443" s="123"/>
    </row>
    <row r="444" spans="1:23" ht="15">
      <c r="A444" s="122"/>
      <c r="B444" s="122"/>
      <c r="C444" s="122"/>
      <c r="D444" s="163"/>
      <c r="E444" s="165"/>
      <c r="F444" s="165"/>
      <c r="G444" s="165"/>
      <c r="H444" s="163"/>
      <c r="I444" s="163"/>
      <c r="J444" s="370"/>
      <c r="K444" s="163"/>
      <c r="L444" s="163"/>
      <c r="M444" s="163"/>
      <c r="N444" s="163"/>
      <c r="O444" s="123"/>
      <c r="P444" s="123"/>
      <c r="R444" s="123"/>
      <c r="S444" s="123"/>
      <c r="T444" s="123"/>
      <c r="V444" s="123"/>
      <c r="W444" s="123"/>
    </row>
    <row r="445" spans="1:23" ht="15">
      <c r="A445" s="122"/>
      <c r="B445" s="122"/>
      <c r="C445" s="122"/>
      <c r="D445" s="163"/>
      <c r="E445" s="165"/>
      <c r="F445" s="165"/>
      <c r="G445" s="165"/>
      <c r="H445" s="163"/>
      <c r="I445" s="163"/>
      <c r="J445" s="370"/>
      <c r="K445" s="163"/>
      <c r="L445" s="163"/>
      <c r="M445" s="163"/>
      <c r="N445" s="163"/>
      <c r="O445" s="123"/>
      <c r="P445" s="123"/>
      <c r="R445" s="123"/>
      <c r="S445" s="123"/>
      <c r="T445" s="123"/>
      <c r="V445" s="123"/>
      <c r="W445" s="123"/>
    </row>
    <row r="446" spans="1:23" ht="15">
      <c r="A446" s="122"/>
      <c r="B446" s="122"/>
      <c r="C446" s="122"/>
      <c r="D446" s="163"/>
      <c r="E446" s="165"/>
      <c r="F446" s="165"/>
      <c r="G446" s="165"/>
      <c r="H446" s="163"/>
      <c r="I446" s="163"/>
      <c r="J446" s="370"/>
      <c r="K446" s="163"/>
      <c r="L446" s="163"/>
      <c r="M446" s="163"/>
      <c r="N446" s="163"/>
      <c r="O446" s="123"/>
      <c r="P446" s="123"/>
      <c r="R446" s="123"/>
      <c r="S446" s="123"/>
      <c r="T446" s="123"/>
      <c r="V446" s="123"/>
      <c r="W446" s="123"/>
    </row>
    <row r="447" spans="1:23" ht="15">
      <c r="A447" s="122"/>
      <c r="B447" s="122"/>
      <c r="C447" s="122"/>
      <c r="D447" s="163"/>
      <c r="E447" s="165"/>
      <c r="F447" s="165"/>
      <c r="G447" s="165"/>
      <c r="H447" s="163"/>
      <c r="I447" s="163"/>
      <c r="J447" s="370"/>
      <c r="K447" s="163"/>
      <c r="L447" s="163"/>
      <c r="M447" s="163"/>
      <c r="N447" s="163"/>
      <c r="O447" s="123"/>
      <c r="P447" s="123"/>
      <c r="R447" s="123"/>
      <c r="S447" s="123"/>
      <c r="T447" s="123"/>
      <c r="V447" s="123"/>
      <c r="W447" s="123"/>
    </row>
    <row r="448" spans="1:23" ht="15">
      <c r="A448" s="122"/>
      <c r="B448" s="122"/>
      <c r="C448" s="122"/>
      <c r="D448" s="163"/>
      <c r="E448" s="165"/>
      <c r="F448" s="165"/>
      <c r="G448" s="165"/>
      <c r="H448" s="163"/>
      <c r="I448" s="163"/>
      <c r="J448" s="370"/>
      <c r="K448" s="163"/>
      <c r="L448" s="163"/>
      <c r="M448" s="163"/>
      <c r="N448" s="163"/>
      <c r="O448" s="123"/>
      <c r="P448" s="123"/>
      <c r="R448" s="123"/>
      <c r="S448" s="123"/>
      <c r="T448" s="123"/>
      <c r="V448" s="123"/>
      <c r="W448" s="123"/>
    </row>
    <row r="449" spans="1:23" ht="15">
      <c r="A449" s="122"/>
      <c r="B449" s="122"/>
      <c r="C449" s="122"/>
      <c r="D449" s="163"/>
      <c r="E449" s="165"/>
      <c r="F449" s="165"/>
      <c r="G449" s="165"/>
      <c r="H449" s="163"/>
      <c r="I449" s="163"/>
      <c r="J449" s="370"/>
      <c r="K449" s="163"/>
      <c r="L449" s="163"/>
      <c r="M449" s="163"/>
      <c r="N449" s="163"/>
      <c r="O449" s="123"/>
      <c r="P449" s="123"/>
      <c r="R449" s="123"/>
      <c r="S449" s="123"/>
      <c r="T449" s="123"/>
      <c r="V449" s="123"/>
      <c r="W449" s="123"/>
    </row>
    <row r="450" spans="1:23" ht="15">
      <c r="A450" s="122"/>
      <c r="B450" s="122"/>
      <c r="C450" s="122"/>
      <c r="D450" s="163"/>
      <c r="E450" s="165"/>
      <c r="F450" s="165"/>
      <c r="G450" s="165"/>
      <c r="H450" s="163"/>
      <c r="I450" s="163"/>
      <c r="J450" s="370"/>
      <c r="K450" s="163"/>
      <c r="L450" s="163"/>
      <c r="M450" s="163"/>
      <c r="N450" s="163"/>
      <c r="O450" s="123"/>
      <c r="P450" s="123"/>
      <c r="R450" s="123"/>
      <c r="S450" s="123"/>
      <c r="T450" s="123"/>
      <c r="V450" s="123"/>
      <c r="W450" s="123"/>
    </row>
    <row r="451" spans="1:23" ht="15">
      <c r="A451" s="122"/>
      <c r="B451" s="122"/>
      <c r="C451" s="122"/>
      <c r="D451" s="163"/>
      <c r="E451" s="165"/>
      <c r="F451" s="165"/>
      <c r="G451" s="165"/>
      <c r="H451" s="163"/>
      <c r="I451" s="163"/>
      <c r="J451" s="370"/>
      <c r="K451" s="163"/>
      <c r="L451" s="163"/>
      <c r="M451" s="163"/>
      <c r="N451" s="163"/>
      <c r="O451" s="123"/>
      <c r="P451" s="123"/>
      <c r="R451" s="123"/>
      <c r="S451" s="123"/>
      <c r="T451" s="123"/>
      <c r="V451" s="123"/>
      <c r="W451" s="123"/>
    </row>
    <row r="452" spans="1:23" ht="15">
      <c r="A452" s="122"/>
      <c r="B452" s="122"/>
      <c r="C452" s="122"/>
      <c r="D452" s="163"/>
      <c r="E452" s="165"/>
      <c r="F452" s="165"/>
      <c r="G452" s="165"/>
      <c r="H452" s="163"/>
      <c r="I452" s="163"/>
      <c r="J452" s="370"/>
      <c r="K452" s="163"/>
      <c r="L452" s="163"/>
      <c r="M452" s="163"/>
      <c r="N452" s="163"/>
      <c r="O452" s="123"/>
      <c r="P452" s="123"/>
      <c r="R452" s="123"/>
      <c r="S452" s="123"/>
      <c r="T452" s="123"/>
      <c r="V452" s="123"/>
      <c r="W452" s="123"/>
    </row>
    <row r="453" spans="1:23" ht="15">
      <c r="A453" s="122"/>
      <c r="B453" s="122"/>
      <c r="C453" s="122"/>
      <c r="D453" s="163"/>
      <c r="E453" s="165"/>
      <c r="F453" s="165"/>
      <c r="G453" s="165"/>
      <c r="H453" s="163"/>
      <c r="I453" s="163"/>
      <c r="J453" s="370"/>
      <c r="K453" s="163"/>
      <c r="L453" s="163"/>
      <c r="M453" s="163"/>
      <c r="N453" s="163"/>
      <c r="O453" s="123"/>
      <c r="P453" s="123"/>
      <c r="R453" s="123"/>
      <c r="S453" s="123"/>
      <c r="T453" s="123"/>
      <c r="V453" s="123"/>
      <c r="W453" s="123"/>
    </row>
    <row r="454" spans="1:23" ht="15">
      <c r="A454" s="122"/>
      <c r="B454" s="122"/>
      <c r="C454" s="122"/>
      <c r="D454" s="163"/>
      <c r="E454" s="165"/>
      <c r="F454" s="165"/>
      <c r="G454" s="165"/>
      <c r="H454" s="163"/>
      <c r="I454" s="163"/>
      <c r="J454" s="370"/>
      <c r="K454" s="163"/>
      <c r="L454" s="163"/>
      <c r="M454" s="163"/>
      <c r="N454" s="163"/>
      <c r="O454" s="123"/>
      <c r="P454" s="123"/>
      <c r="R454" s="123"/>
      <c r="S454" s="123"/>
      <c r="T454" s="123"/>
      <c r="V454" s="123"/>
      <c r="W454" s="123"/>
    </row>
    <row r="455" spans="1:23" ht="15">
      <c r="A455" s="122"/>
      <c r="B455" s="122"/>
      <c r="C455" s="122"/>
      <c r="D455" s="163"/>
      <c r="E455" s="165"/>
      <c r="F455" s="165"/>
      <c r="G455" s="165"/>
      <c r="H455" s="163"/>
      <c r="I455" s="163"/>
      <c r="J455" s="370"/>
      <c r="K455" s="163"/>
      <c r="L455" s="163"/>
      <c r="M455" s="163"/>
      <c r="N455" s="163"/>
      <c r="O455" s="123"/>
      <c r="P455" s="123"/>
      <c r="R455" s="123"/>
      <c r="S455" s="123"/>
      <c r="T455" s="123"/>
      <c r="V455" s="123"/>
      <c r="W455" s="123"/>
    </row>
    <row r="456" spans="1:23" ht="15">
      <c r="A456" s="122"/>
      <c r="B456" s="122"/>
      <c r="C456" s="122"/>
      <c r="D456" s="163"/>
      <c r="E456" s="165"/>
      <c r="F456" s="165"/>
      <c r="G456" s="165"/>
      <c r="H456" s="163"/>
      <c r="I456" s="163"/>
      <c r="J456" s="370"/>
      <c r="K456" s="163"/>
      <c r="L456" s="163"/>
      <c r="M456" s="163"/>
      <c r="N456" s="163"/>
      <c r="O456" s="123"/>
      <c r="P456" s="123"/>
      <c r="R456" s="123"/>
      <c r="S456" s="123"/>
      <c r="T456" s="123"/>
      <c r="V456" s="123"/>
      <c r="W456" s="123"/>
    </row>
    <row r="457" spans="1:23" ht="15">
      <c r="A457" s="122"/>
      <c r="B457" s="122"/>
      <c r="C457" s="122"/>
      <c r="D457" s="163"/>
      <c r="E457" s="165"/>
      <c r="F457" s="165"/>
      <c r="G457" s="165"/>
      <c r="H457" s="163"/>
      <c r="I457" s="163"/>
      <c r="J457" s="370"/>
      <c r="K457" s="163"/>
      <c r="L457" s="163"/>
      <c r="M457" s="163"/>
      <c r="N457" s="163"/>
      <c r="O457" s="123"/>
      <c r="P457" s="123"/>
      <c r="R457" s="123"/>
      <c r="S457" s="123"/>
      <c r="T457" s="123"/>
      <c r="V457" s="123"/>
      <c r="W457" s="123"/>
    </row>
    <row r="458" spans="1:23" ht="15">
      <c r="A458" s="122"/>
      <c r="B458" s="122"/>
      <c r="C458" s="122"/>
      <c r="D458" s="163"/>
      <c r="E458" s="165"/>
      <c r="F458" s="165"/>
      <c r="G458" s="165"/>
      <c r="H458" s="163"/>
      <c r="I458" s="163"/>
      <c r="J458" s="370"/>
      <c r="K458" s="163"/>
      <c r="L458" s="163"/>
      <c r="M458" s="163"/>
      <c r="N458" s="163"/>
      <c r="O458" s="123"/>
      <c r="P458" s="123"/>
      <c r="R458" s="123"/>
      <c r="S458" s="123"/>
      <c r="T458" s="123"/>
      <c r="V458" s="123"/>
      <c r="W458" s="123"/>
    </row>
    <row r="459" spans="1:23" ht="15">
      <c r="A459" s="122"/>
      <c r="B459" s="122"/>
      <c r="C459" s="122"/>
      <c r="D459" s="163"/>
      <c r="E459" s="165"/>
      <c r="F459" s="165"/>
      <c r="G459" s="165"/>
      <c r="H459" s="163"/>
      <c r="I459" s="163"/>
      <c r="J459" s="370"/>
      <c r="K459" s="163"/>
      <c r="L459" s="163"/>
      <c r="M459" s="163"/>
      <c r="N459" s="163"/>
      <c r="O459" s="123"/>
      <c r="P459" s="123"/>
      <c r="R459" s="123"/>
      <c r="S459" s="123"/>
      <c r="T459" s="123"/>
      <c r="V459" s="123"/>
      <c r="W459" s="123"/>
    </row>
    <row r="460" spans="1:23" ht="15">
      <c r="A460" s="122"/>
      <c r="B460" s="122"/>
      <c r="C460" s="122"/>
      <c r="D460" s="163"/>
      <c r="E460" s="165"/>
      <c r="F460" s="165"/>
      <c r="G460" s="165"/>
      <c r="H460" s="163"/>
      <c r="I460" s="163"/>
      <c r="J460" s="370"/>
      <c r="K460" s="163"/>
      <c r="L460" s="163"/>
      <c r="M460" s="163"/>
      <c r="N460" s="163"/>
      <c r="O460" s="123"/>
      <c r="P460" s="123"/>
      <c r="R460" s="123"/>
      <c r="S460" s="123"/>
      <c r="T460" s="123"/>
      <c r="V460" s="123"/>
      <c r="W460" s="123"/>
    </row>
    <row r="461" spans="1:23" ht="15">
      <c r="A461" s="122"/>
      <c r="B461" s="122"/>
      <c r="C461" s="122"/>
      <c r="D461" s="163"/>
      <c r="E461" s="165"/>
      <c r="F461" s="165"/>
      <c r="G461" s="165"/>
      <c r="H461" s="163"/>
      <c r="I461" s="163"/>
      <c r="J461" s="370"/>
      <c r="K461" s="163"/>
      <c r="L461" s="163"/>
      <c r="M461" s="163"/>
      <c r="N461" s="163"/>
      <c r="O461" s="123"/>
      <c r="P461" s="123"/>
      <c r="R461" s="123"/>
      <c r="S461" s="123"/>
      <c r="T461" s="123"/>
      <c r="V461" s="123"/>
      <c r="W461" s="123"/>
    </row>
    <row r="462" spans="1:23" ht="15">
      <c r="A462" s="122"/>
      <c r="B462" s="122"/>
      <c r="C462" s="122"/>
      <c r="D462" s="163"/>
      <c r="E462" s="165"/>
      <c r="F462" s="165"/>
      <c r="G462" s="165"/>
      <c r="H462" s="163"/>
      <c r="I462" s="163"/>
      <c r="J462" s="370"/>
      <c r="K462" s="163"/>
      <c r="L462" s="163"/>
      <c r="M462" s="163"/>
      <c r="N462" s="163"/>
      <c r="O462" s="123"/>
      <c r="P462" s="123"/>
      <c r="R462" s="123"/>
      <c r="S462" s="123"/>
      <c r="T462" s="123"/>
      <c r="V462" s="123"/>
      <c r="W462" s="123"/>
    </row>
    <row r="463" spans="1:23" ht="15">
      <c r="A463" s="122"/>
      <c r="B463" s="122"/>
      <c r="C463" s="122"/>
      <c r="D463" s="163"/>
      <c r="E463" s="165"/>
      <c r="F463" s="165"/>
      <c r="G463" s="165"/>
      <c r="H463" s="163"/>
      <c r="I463" s="163"/>
      <c r="J463" s="370"/>
      <c r="K463" s="163"/>
      <c r="L463" s="163"/>
      <c r="M463" s="163"/>
      <c r="N463" s="163"/>
      <c r="O463" s="123"/>
      <c r="P463" s="123"/>
      <c r="R463" s="123"/>
      <c r="S463" s="123"/>
      <c r="T463" s="123"/>
      <c r="V463" s="123"/>
      <c r="W463" s="123"/>
    </row>
    <row r="464" spans="1:23" ht="15">
      <c r="A464" s="122"/>
      <c r="B464" s="122"/>
      <c r="C464" s="122"/>
      <c r="D464" s="163"/>
      <c r="E464" s="165"/>
      <c r="F464" s="165"/>
      <c r="G464" s="165"/>
      <c r="H464" s="163"/>
      <c r="I464" s="163"/>
      <c r="J464" s="370"/>
      <c r="K464" s="163"/>
      <c r="L464" s="163"/>
      <c r="M464" s="163"/>
      <c r="N464" s="163"/>
      <c r="O464" s="123"/>
      <c r="P464" s="123"/>
      <c r="R464" s="123"/>
      <c r="S464" s="123"/>
      <c r="T464" s="123"/>
      <c r="V464" s="123"/>
      <c r="W464" s="123"/>
    </row>
    <row r="465" spans="1:23" ht="15">
      <c r="A465" s="122"/>
      <c r="B465" s="122"/>
      <c r="C465" s="122"/>
      <c r="D465" s="163"/>
      <c r="E465" s="165"/>
      <c r="F465" s="165"/>
      <c r="G465" s="165"/>
      <c r="H465" s="163"/>
      <c r="I465" s="163"/>
      <c r="J465" s="370"/>
      <c r="K465" s="163"/>
      <c r="L465" s="163"/>
      <c r="M465" s="163"/>
      <c r="N465" s="163"/>
      <c r="O465" s="123"/>
      <c r="P465" s="123"/>
      <c r="R465" s="123"/>
      <c r="S465" s="123"/>
      <c r="T465" s="123"/>
      <c r="V465" s="123"/>
      <c r="W465" s="123"/>
    </row>
    <row r="466" spans="1:23" ht="15">
      <c r="A466" s="122"/>
      <c r="B466" s="122"/>
      <c r="C466" s="122"/>
      <c r="D466" s="163"/>
      <c r="E466" s="165"/>
      <c r="F466" s="165"/>
      <c r="G466" s="165"/>
      <c r="H466" s="163"/>
      <c r="I466" s="163"/>
      <c r="J466" s="370"/>
      <c r="K466" s="163"/>
      <c r="L466" s="163"/>
      <c r="M466" s="163"/>
      <c r="N466" s="163"/>
      <c r="O466" s="123"/>
      <c r="P466" s="123"/>
      <c r="R466" s="123"/>
      <c r="S466" s="123"/>
      <c r="T466" s="123"/>
      <c r="V466" s="123"/>
      <c r="W466" s="123"/>
    </row>
    <row r="467" spans="1:23" ht="15">
      <c r="A467" s="122"/>
      <c r="B467" s="122"/>
      <c r="C467" s="122"/>
      <c r="D467" s="163"/>
      <c r="E467" s="165"/>
      <c r="F467" s="165"/>
      <c r="G467" s="165"/>
      <c r="H467" s="163"/>
      <c r="I467" s="163"/>
      <c r="J467" s="370"/>
      <c r="K467" s="163"/>
      <c r="L467" s="163"/>
      <c r="M467" s="163"/>
      <c r="N467" s="163"/>
      <c r="O467" s="123"/>
      <c r="P467" s="123"/>
      <c r="R467" s="123"/>
      <c r="S467" s="123"/>
      <c r="T467" s="123"/>
      <c r="V467" s="123"/>
      <c r="W467" s="123"/>
    </row>
    <row r="468" spans="1:23" ht="15">
      <c r="A468" s="122"/>
      <c r="B468" s="122"/>
      <c r="C468" s="122"/>
      <c r="D468" s="163"/>
      <c r="E468" s="165"/>
      <c r="F468" s="165"/>
      <c r="G468" s="165"/>
      <c r="H468" s="163"/>
      <c r="I468" s="163"/>
      <c r="J468" s="370"/>
      <c r="K468" s="163"/>
      <c r="L468" s="163"/>
      <c r="M468" s="163"/>
      <c r="N468" s="163"/>
      <c r="O468" s="123"/>
      <c r="P468" s="123"/>
      <c r="R468" s="123"/>
      <c r="S468" s="123"/>
      <c r="T468" s="123"/>
      <c r="V468" s="123"/>
      <c r="W468" s="123"/>
    </row>
    <row r="469" spans="1:23" ht="15">
      <c r="A469" s="122"/>
      <c r="B469" s="122"/>
      <c r="C469" s="122"/>
      <c r="D469" s="163"/>
      <c r="E469" s="165"/>
      <c r="F469" s="165"/>
      <c r="G469" s="165"/>
      <c r="H469" s="163"/>
      <c r="I469" s="163"/>
      <c r="J469" s="370"/>
      <c r="K469" s="163"/>
      <c r="L469" s="163"/>
      <c r="M469" s="163"/>
      <c r="N469" s="163"/>
      <c r="O469" s="123"/>
      <c r="P469" s="123"/>
      <c r="R469" s="123"/>
      <c r="S469" s="123"/>
      <c r="T469" s="123"/>
      <c r="V469" s="123"/>
      <c r="W469" s="123"/>
    </row>
    <row r="470" spans="1:23" ht="15">
      <c r="A470" s="122"/>
      <c r="B470" s="122"/>
      <c r="C470" s="122"/>
      <c r="D470" s="163"/>
      <c r="E470" s="165"/>
      <c r="F470" s="165"/>
      <c r="G470" s="165"/>
      <c r="H470" s="163"/>
      <c r="I470" s="163"/>
      <c r="J470" s="370"/>
      <c r="K470" s="163"/>
      <c r="L470" s="163"/>
      <c r="M470" s="163"/>
      <c r="N470" s="163"/>
      <c r="O470" s="123"/>
      <c r="P470" s="123"/>
      <c r="R470" s="123"/>
      <c r="S470" s="123"/>
      <c r="T470" s="123"/>
      <c r="V470" s="123"/>
      <c r="W470" s="123"/>
    </row>
    <row r="471" spans="1:23" ht="15">
      <c r="A471" s="122"/>
      <c r="B471" s="122"/>
      <c r="C471" s="122"/>
      <c r="D471" s="163"/>
      <c r="E471" s="165"/>
      <c r="F471" s="165"/>
      <c r="G471" s="165"/>
      <c r="H471" s="163"/>
      <c r="I471" s="163"/>
      <c r="J471" s="370"/>
      <c r="K471" s="163"/>
      <c r="L471" s="163"/>
      <c r="M471" s="163"/>
      <c r="N471" s="163"/>
      <c r="O471" s="123"/>
      <c r="P471" s="123"/>
      <c r="R471" s="123"/>
      <c r="S471" s="123"/>
      <c r="T471" s="123"/>
      <c r="V471" s="123"/>
      <c r="W471" s="123"/>
    </row>
    <row r="472" spans="1:23" ht="15">
      <c r="A472" s="122"/>
      <c r="B472" s="122"/>
      <c r="C472" s="122"/>
      <c r="D472" s="163"/>
      <c r="E472" s="165"/>
      <c r="F472" s="165"/>
      <c r="G472" s="165"/>
      <c r="H472" s="163"/>
      <c r="I472" s="163"/>
      <c r="J472" s="370"/>
      <c r="K472" s="163"/>
      <c r="L472" s="163"/>
      <c r="M472" s="163"/>
      <c r="N472" s="163"/>
      <c r="O472" s="123"/>
      <c r="P472" s="123"/>
      <c r="R472" s="123"/>
      <c r="S472" s="123"/>
      <c r="T472" s="123"/>
      <c r="V472" s="123"/>
      <c r="W472" s="123"/>
    </row>
    <row r="473" spans="1:23" ht="15">
      <c r="A473" s="122"/>
      <c r="B473" s="122"/>
      <c r="C473" s="122"/>
      <c r="D473" s="163"/>
      <c r="E473" s="165"/>
      <c r="F473" s="165"/>
      <c r="G473" s="165"/>
      <c r="H473" s="163"/>
      <c r="I473" s="163"/>
      <c r="J473" s="370"/>
      <c r="K473" s="163"/>
      <c r="L473" s="163"/>
      <c r="M473" s="163"/>
      <c r="N473" s="163"/>
      <c r="O473" s="123"/>
      <c r="P473" s="123"/>
      <c r="R473" s="123"/>
      <c r="S473" s="123"/>
      <c r="T473" s="123"/>
      <c r="V473" s="123"/>
      <c r="W473" s="123"/>
    </row>
    <row r="474" spans="1:23" ht="15">
      <c r="A474" s="122"/>
      <c r="B474" s="122"/>
      <c r="C474" s="122"/>
      <c r="D474" s="163"/>
      <c r="E474" s="165"/>
      <c r="F474" s="165"/>
      <c r="G474" s="165"/>
      <c r="H474" s="163"/>
      <c r="I474" s="163"/>
      <c r="J474" s="370"/>
      <c r="K474" s="163"/>
      <c r="L474" s="163"/>
      <c r="M474" s="163"/>
      <c r="N474" s="163"/>
      <c r="O474" s="123"/>
      <c r="P474" s="123"/>
      <c r="R474" s="123"/>
      <c r="S474" s="123"/>
      <c r="T474" s="123"/>
      <c r="V474" s="123"/>
      <c r="W474" s="123"/>
    </row>
    <row r="475" spans="1:23" ht="15">
      <c r="A475" s="122"/>
      <c r="B475" s="122"/>
      <c r="C475" s="122"/>
      <c r="D475" s="163"/>
      <c r="E475" s="165"/>
      <c r="F475" s="165"/>
      <c r="G475" s="165"/>
      <c r="H475" s="163"/>
      <c r="I475" s="163"/>
      <c r="J475" s="370"/>
      <c r="K475" s="163"/>
      <c r="L475" s="163"/>
      <c r="M475" s="163"/>
      <c r="N475" s="163"/>
      <c r="O475" s="123"/>
      <c r="P475" s="123"/>
      <c r="R475" s="123"/>
      <c r="S475" s="123"/>
      <c r="T475" s="123"/>
      <c r="V475" s="123"/>
      <c r="W475" s="123"/>
    </row>
    <row r="476" spans="1:23" ht="15">
      <c r="A476" s="122"/>
      <c r="B476" s="122"/>
      <c r="C476" s="122"/>
      <c r="D476" s="163"/>
      <c r="E476" s="165"/>
      <c r="F476" s="165"/>
      <c r="G476" s="165"/>
      <c r="H476" s="163"/>
      <c r="I476" s="163"/>
      <c r="J476" s="370"/>
      <c r="K476" s="163"/>
      <c r="L476" s="163"/>
      <c r="M476" s="163"/>
      <c r="N476" s="163"/>
      <c r="O476" s="123"/>
      <c r="P476" s="123"/>
      <c r="R476" s="123"/>
      <c r="S476" s="123"/>
      <c r="T476" s="123"/>
      <c r="V476" s="123"/>
      <c r="W476" s="123"/>
    </row>
    <row r="477" spans="1:23" ht="15">
      <c r="A477" s="122"/>
      <c r="B477" s="122"/>
      <c r="C477" s="122"/>
      <c r="D477" s="163"/>
      <c r="E477" s="165"/>
      <c r="F477" s="165"/>
      <c r="G477" s="165"/>
      <c r="H477" s="163"/>
      <c r="I477" s="163"/>
      <c r="J477" s="370"/>
      <c r="K477" s="163"/>
      <c r="L477" s="163"/>
      <c r="M477" s="163"/>
      <c r="N477" s="163"/>
      <c r="O477" s="123"/>
      <c r="P477" s="123"/>
      <c r="R477" s="123"/>
      <c r="S477" s="123"/>
      <c r="T477" s="123"/>
      <c r="V477" s="123"/>
      <c r="W477" s="123"/>
    </row>
    <row r="478" spans="1:23" ht="15">
      <c r="A478" s="122"/>
      <c r="B478" s="122"/>
      <c r="C478" s="122"/>
      <c r="D478" s="163"/>
      <c r="E478" s="165"/>
      <c r="F478" s="165"/>
      <c r="G478" s="165"/>
      <c r="H478" s="163"/>
      <c r="I478" s="163"/>
      <c r="J478" s="370"/>
      <c r="K478" s="163"/>
      <c r="L478" s="163"/>
      <c r="M478" s="163"/>
      <c r="N478" s="163"/>
      <c r="O478" s="123"/>
      <c r="P478" s="123"/>
      <c r="R478" s="123"/>
      <c r="S478" s="123"/>
      <c r="T478" s="123"/>
      <c r="V478" s="123"/>
      <c r="W478" s="123"/>
    </row>
    <row r="479" spans="1:23" ht="15">
      <c r="A479" s="122"/>
      <c r="B479" s="122"/>
      <c r="C479" s="122"/>
      <c r="D479" s="163"/>
      <c r="E479" s="165"/>
      <c r="F479" s="165"/>
      <c r="G479" s="165"/>
      <c r="H479" s="163"/>
      <c r="I479" s="163"/>
      <c r="J479" s="370"/>
      <c r="K479" s="163"/>
      <c r="L479" s="163"/>
      <c r="M479" s="163"/>
      <c r="N479" s="163"/>
      <c r="O479" s="123"/>
      <c r="P479" s="123"/>
      <c r="R479" s="123"/>
      <c r="S479" s="123"/>
      <c r="T479" s="123"/>
      <c r="V479" s="123"/>
      <c r="W479" s="123"/>
    </row>
    <row r="480" spans="1:23" ht="15">
      <c r="A480" s="122"/>
      <c r="B480" s="122"/>
      <c r="C480" s="122"/>
      <c r="D480" s="163"/>
      <c r="E480" s="165"/>
      <c r="F480" s="165"/>
      <c r="G480" s="165"/>
      <c r="H480" s="163"/>
      <c r="I480" s="163"/>
      <c r="J480" s="370"/>
      <c r="K480" s="163"/>
      <c r="L480" s="163"/>
      <c r="M480" s="163"/>
      <c r="N480" s="163"/>
      <c r="O480" s="123"/>
      <c r="P480" s="123"/>
      <c r="R480" s="123"/>
      <c r="S480" s="123"/>
      <c r="T480" s="123"/>
      <c r="V480" s="123"/>
      <c r="W480" s="123"/>
    </row>
    <row r="481" spans="1:23" ht="15">
      <c r="A481" s="122"/>
      <c r="B481" s="122"/>
      <c r="C481" s="122"/>
      <c r="D481" s="163"/>
      <c r="E481" s="165"/>
      <c r="F481" s="165"/>
      <c r="G481" s="165"/>
      <c r="H481" s="163"/>
      <c r="I481" s="163"/>
      <c r="J481" s="370"/>
      <c r="K481" s="163"/>
      <c r="L481" s="163"/>
      <c r="M481" s="163"/>
      <c r="N481" s="163"/>
      <c r="O481" s="123"/>
      <c r="P481" s="123"/>
      <c r="R481" s="123"/>
      <c r="S481" s="123"/>
      <c r="T481" s="123"/>
      <c r="V481" s="123"/>
      <c r="W481" s="123"/>
    </row>
    <row r="482" spans="1:23" ht="15">
      <c r="A482" s="122"/>
      <c r="B482" s="122"/>
      <c r="C482" s="122"/>
      <c r="D482" s="163"/>
      <c r="E482" s="165"/>
      <c r="F482" s="165"/>
      <c r="G482" s="165"/>
      <c r="H482" s="163"/>
      <c r="I482" s="163"/>
      <c r="J482" s="370"/>
      <c r="K482" s="163"/>
      <c r="L482" s="163"/>
      <c r="M482" s="163"/>
      <c r="N482" s="163"/>
      <c r="O482" s="123"/>
      <c r="P482" s="123"/>
      <c r="R482" s="123"/>
      <c r="S482" s="123"/>
      <c r="T482" s="123"/>
      <c r="V482" s="123"/>
      <c r="W482" s="123"/>
    </row>
    <row r="483" spans="1:23" ht="15">
      <c r="A483" s="122"/>
      <c r="B483" s="122"/>
      <c r="C483" s="122"/>
      <c r="D483" s="163"/>
      <c r="E483" s="165"/>
      <c r="F483" s="165"/>
      <c r="G483" s="165"/>
      <c r="H483" s="163"/>
      <c r="I483" s="163"/>
      <c r="J483" s="370"/>
      <c r="K483" s="163"/>
      <c r="L483" s="163"/>
      <c r="M483" s="163"/>
      <c r="N483" s="163"/>
      <c r="O483" s="123"/>
      <c r="P483" s="123"/>
      <c r="R483" s="123"/>
      <c r="S483" s="123"/>
      <c r="T483" s="123"/>
      <c r="V483" s="123"/>
      <c r="W483" s="123"/>
    </row>
    <row r="484" spans="1:23" ht="15">
      <c r="A484" s="122"/>
      <c r="B484" s="122"/>
      <c r="C484" s="122"/>
      <c r="D484" s="163"/>
      <c r="E484" s="165"/>
      <c r="F484" s="165"/>
      <c r="G484" s="165"/>
      <c r="H484" s="163"/>
      <c r="I484" s="163"/>
      <c r="J484" s="370"/>
      <c r="K484" s="163"/>
      <c r="L484" s="163"/>
      <c r="M484" s="163"/>
      <c r="N484" s="163"/>
      <c r="O484" s="123"/>
      <c r="P484" s="123"/>
      <c r="R484" s="123"/>
      <c r="S484" s="123"/>
      <c r="T484" s="123"/>
      <c r="V484" s="123"/>
      <c r="W484" s="123"/>
    </row>
    <row r="485" spans="1:23" ht="15">
      <c r="A485" s="122"/>
      <c r="B485" s="122"/>
      <c r="C485" s="122"/>
      <c r="D485" s="163"/>
      <c r="E485" s="165"/>
      <c r="F485" s="165"/>
      <c r="G485" s="165"/>
      <c r="H485" s="163"/>
      <c r="I485" s="163"/>
      <c r="J485" s="370"/>
      <c r="K485" s="163"/>
      <c r="L485" s="163"/>
      <c r="M485" s="163"/>
      <c r="N485" s="163"/>
      <c r="O485" s="123"/>
      <c r="P485" s="123"/>
      <c r="R485" s="123"/>
      <c r="S485" s="123"/>
      <c r="T485" s="123"/>
      <c r="V485" s="123"/>
      <c r="W485" s="123"/>
    </row>
    <row r="486" spans="1:23" ht="15">
      <c r="A486" s="122"/>
      <c r="B486" s="122"/>
      <c r="C486" s="122"/>
      <c r="D486" s="163"/>
      <c r="E486" s="165"/>
      <c r="F486" s="165"/>
      <c r="G486" s="165"/>
      <c r="H486" s="163"/>
      <c r="I486" s="163"/>
      <c r="J486" s="370"/>
      <c r="K486" s="163"/>
      <c r="L486" s="163"/>
      <c r="M486" s="163"/>
      <c r="N486" s="163"/>
      <c r="O486" s="123"/>
      <c r="P486" s="123"/>
      <c r="R486" s="123"/>
      <c r="S486" s="123"/>
      <c r="T486" s="123"/>
      <c r="V486" s="123"/>
      <c r="W486" s="123"/>
    </row>
    <row r="487" spans="1:23" ht="15">
      <c r="A487" s="122"/>
      <c r="B487" s="122"/>
      <c r="C487" s="122"/>
      <c r="D487" s="163"/>
      <c r="E487" s="165"/>
      <c r="F487" s="165"/>
      <c r="G487" s="165"/>
      <c r="H487" s="163"/>
      <c r="I487" s="163"/>
      <c r="J487" s="370"/>
      <c r="K487" s="163"/>
      <c r="L487" s="163"/>
      <c r="M487" s="163"/>
      <c r="N487" s="163"/>
      <c r="O487" s="123"/>
      <c r="P487" s="123"/>
      <c r="R487" s="123"/>
      <c r="S487" s="123"/>
      <c r="T487" s="123"/>
      <c r="V487" s="123"/>
      <c r="W487" s="123"/>
    </row>
    <row r="488" spans="1:23" ht="15">
      <c r="A488" s="122"/>
      <c r="B488" s="122"/>
      <c r="C488" s="122"/>
      <c r="D488" s="163"/>
      <c r="E488" s="165"/>
      <c r="F488" s="165"/>
      <c r="G488" s="165"/>
      <c r="H488" s="163"/>
      <c r="I488" s="163"/>
      <c r="J488" s="370"/>
      <c r="K488" s="163"/>
      <c r="L488" s="163"/>
      <c r="M488" s="163"/>
      <c r="N488" s="163"/>
      <c r="O488" s="123"/>
      <c r="P488" s="123"/>
      <c r="R488" s="123"/>
      <c r="S488" s="123"/>
      <c r="T488" s="123"/>
      <c r="V488" s="123"/>
      <c r="W488" s="123"/>
    </row>
    <row r="489" spans="1:23" ht="15">
      <c r="A489" s="122"/>
      <c r="B489" s="122"/>
      <c r="C489" s="122"/>
      <c r="D489" s="163"/>
      <c r="E489" s="165"/>
      <c r="F489" s="165"/>
      <c r="G489" s="165"/>
      <c r="H489" s="163"/>
      <c r="I489" s="163"/>
      <c r="J489" s="370"/>
      <c r="K489" s="163"/>
      <c r="L489" s="163"/>
      <c r="M489" s="163"/>
      <c r="N489" s="163"/>
      <c r="O489" s="123"/>
      <c r="P489" s="123"/>
      <c r="R489" s="123"/>
      <c r="S489" s="123"/>
      <c r="T489" s="123"/>
      <c r="V489" s="123"/>
      <c r="W489" s="123"/>
    </row>
    <row r="490" spans="1:23" ht="15">
      <c r="A490" s="122"/>
      <c r="B490" s="122"/>
      <c r="C490" s="122"/>
      <c r="D490" s="163"/>
      <c r="E490" s="165"/>
      <c r="F490" s="165"/>
      <c r="G490" s="165"/>
      <c r="H490" s="163"/>
      <c r="I490" s="163"/>
      <c r="J490" s="370"/>
      <c r="K490" s="163"/>
      <c r="L490" s="163"/>
      <c r="M490" s="163"/>
      <c r="N490" s="163"/>
      <c r="O490" s="123"/>
      <c r="P490" s="123"/>
      <c r="R490" s="123"/>
      <c r="S490" s="123"/>
      <c r="T490" s="123"/>
      <c r="V490" s="123"/>
      <c r="W490" s="123"/>
    </row>
    <row r="491" spans="1:23" ht="15">
      <c r="A491" s="122"/>
      <c r="B491" s="122"/>
      <c r="C491" s="122"/>
      <c r="D491" s="163"/>
      <c r="E491" s="165"/>
      <c r="F491" s="165"/>
      <c r="G491" s="165"/>
      <c r="H491" s="163"/>
      <c r="I491" s="163"/>
      <c r="J491" s="370"/>
      <c r="K491" s="163"/>
      <c r="L491" s="163"/>
      <c r="M491" s="163"/>
      <c r="N491" s="163"/>
      <c r="O491" s="123"/>
      <c r="P491" s="123"/>
      <c r="R491" s="123"/>
      <c r="S491" s="123"/>
      <c r="T491" s="123"/>
      <c r="V491" s="123"/>
      <c r="W491" s="123"/>
    </row>
    <row r="492" spans="1:23" ht="15">
      <c r="A492" s="122"/>
      <c r="B492" s="122"/>
      <c r="C492" s="122"/>
      <c r="D492" s="163"/>
      <c r="E492" s="165"/>
      <c r="F492" s="165"/>
      <c r="G492" s="165"/>
      <c r="H492" s="163"/>
      <c r="I492" s="163"/>
      <c r="J492" s="370"/>
      <c r="K492" s="163"/>
      <c r="L492" s="163"/>
      <c r="M492" s="163"/>
      <c r="N492" s="163"/>
      <c r="O492" s="123"/>
      <c r="P492" s="123"/>
      <c r="R492" s="123"/>
      <c r="S492" s="123"/>
      <c r="T492" s="123"/>
      <c r="V492" s="123"/>
      <c r="W492" s="123"/>
    </row>
    <row r="493" spans="1:23" ht="15">
      <c r="A493" s="122"/>
      <c r="B493" s="122"/>
      <c r="C493" s="122"/>
      <c r="D493" s="163"/>
      <c r="E493" s="165"/>
      <c r="F493" s="165"/>
      <c r="G493" s="165"/>
      <c r="H493" s="163"/>
      <c r="I493" s="163"/>
      <c r="J493" s="370"/>
      <c r="K493" s="163"/>
      <c r="L493" s="163"/>
      <c r="M493" s="163"/>
      <c r="N493" s="163"/>
      <c r="O493" s="123"/>
      <c r="P493" s="123"/>
      <c r="R493" s="123"/>
      <c r="S493" s="123"/>
      <c r="T493" s="123"/>
      <c r="V493" s="123"/>
      <c r="W493" s="123"/>
    </row>
    <row r="494" spans="1:23" ht="15">
      <c r="A494" s="122"/>
      <c r="B494" s="122"/>
      <c r="C494" s="122"/>
      <c r="D494" s="163"/>
      <c r="E494" s="165"/>
      <c r="F494" s="165"/>
      <c r="G494" s="165"/>
      <c r="H494" s="163"/>
      <c r="I494" s="163"/>
      <c r="J494" s="370"/>
      <c r="K494" s="163"/>
      <c r="L494" s="163"/>
      <c r="M494" s="163"/>
      <c r="N494" s="163"/>
      <c r="O494" s="123"/>
      <c r="P494" s="123"/>
      <c r="R494" s="123"/>
      <c r="S494" s="123"/>
      <c r="T494" s="123"/>
      <c r="V494" s="123"/>
      <c r="W494" s="123"/>
    </row>
    <row r="495" spans="1:23" ht="15">
      <c r="A495" s="122"/>
      <c r="B495" s="122"/>
      <c r="C495" s="122"/>
      <c r="D495" s="163"/>
      <c r="E495" s="165"/>
      <c r="F495" s="165"/>
      <c r="G495" s="165"/>
      <c r="H495" s="163"/>
      <c r="I495" s="163"/>
      <c r="J495" s="370"/>
      <c r="K495" s="163"/>
      <c r="L495" s="163"/>
      <c r="M495" s="163"/>
      <c r="N495" s="163"/>
      <c r="O495" s="123"/>
      <c r="P495" s="123"/>
      <c r="R495" s="123"/>
      <c r="S495" s="123"/>
      <c r="T495" s="123"/>
      <c r="V495" s="123"/>
      <c r="W495" s="123"/>
    </row>
    <row r="496" spans="1:23" ht="15">
      <c r="A496" s="122"/>
      <c r="B496" s="122"/>
      <c r="C496" s="122"/>
      <c r="D496" s="163"/>
      <c r="E496" s="165"/>
      <c r="F496" s="165"/>
      <c r="G496" s="165"/>
      <c r="H496" s="163"/>
      <c r="I496" s="163"/>
      <c r="J496" s="370"/>
      <c r="K496" s="163"/>
      <c r="L496" s="163"/>
      <c r="M496" s="163"/>
      <c r="N496" s="163"/>
      <c r="O496" s="123"/>
      <c r="P496" s="123"/>
      <c r="R496" s="123"/>
      <c r="S496" s="123"/>
      <c r="T496" s="123"/>
      <c r="V496" s="123"/>
      <c r="W496" s="123"/>
    </row>
    <row r="497" spans="1:23" ht="15">
      <c r="A497" s="122"/>
      <c r="B497" s="122"/>
      <c r="C497" s="122"/>
      <c r="D497" s="163"/>
      <c r="E497" s="165"/>
      <c r="F497" s="165"/>
      <c r="G497" s="165"/>
      <c r="H497" s="163"/>
      <c r="I497" s="163"/>
      <c r="J497" s="370"/>
      <c r="K497" s="163"/>
      <c r="L497" s="163"/>
      <c r="M497" s="163"/>
      <c r="N497" s="163"/>
      <c r="O497" s="123"/>
      <c r="P497" s="123"/>
      <c r="R497" s="123"/>
      <c r="S497" s="123"/>
      <c r="T497" s="123"/>
      <c r="V497" s="123"/>
      <c r="W497" s="123"/>
    </row>
    <row r="498" spans="1:23" ht="15">
      <c r="A498" s="122"/>
      <c r="B498" s="122"/>
      <c r="C498" s="122"/>
      <c r="D498" s="163"/>
      <c r="E498" s="165"/>
      <c r="F498" s="165"/>
      <c r="G498" s="165"/>
      <c r="H498" s="163"/>
      <c r="I498" s="163"/>
      <c r="J498" s="370"/>
      <c r="K498" s="163"/>
      <c r="L498" s="163"/>
      <c r="M498" s="163"/>
      <c r="N498" s="163"/>
      <c r="O498" s="123"/>
      <c r="P498" s="123"/>
      <c r="R498" s="123"/>
      <c r="S498" s="123"/>
      <c r="T498" s="123"/>
      <c r="V498" s="123"/>
      <c r="W498" s="123"/>
    </row>
    <row r="499" spans="1:23" ht="15">
      <c r="A499" s="122"/>
      <c r="B499" s="122"/>
      <c r="C499" s="122"/>
      <c r="D499" s="163"/>
      <c r="E499" s="165"/>
      <c r="F499" s="165"/>
      <c r="G499" s="165"/>
      <c r="H499" s="163"/>
      <c r="I499" s="163"/>
      <c r="J499" s="370"/>
      <c r="K499" s="163"/>
      <c r="L499" s="163"/>
      <c r="M499" s="163"/>
      <c r="N499" s="163"/>
      <c r="O499" s="123"/>
      <c r="P499" s="123"/>
      <c r="R499" s="123"/>
      <c r="S499" s="123"/>
      <c r="T499" s="123"/>
      <c r="V499" s="123"/>
      <c r="W499" s="123"/>
    </row>
    <row r="500" spans="1:23" ht="15">
      <c r="A500" s="122"/>
      <c r="B500" s="122"/>
      <c r="C500" s="122"/>
      <c r="D500" s="163"/>
      <c r="E500" s="165"/>
      <c r="F500" s="165"/>
      <c r="G500" s="165"/>
      <c r="H500" s="163"/>
      <c r="I500" s="163"/>
      <c r="J500" s="370"/>
      <c r="K500" s="163"/>
      <c r="L500" s="163"/>
      <c r="M500" s="163"/>
      <c r="N500" s="163"/>
      <c r="O500" s="123"/>
      <c r="P500" s="123"/>
      <c r="R500" s="123"/>
      <c r="S500" s="123"/>
      <c r="T500" s="123"/>
      <c r="V500" s="123"/>
      <c r="W500" s="123"/>
    </row>
    <row r="501" spans="1:23" ht="15">
      <c r="A501" s="122"/>
      <c r="B501" s="122"/>
      <c r="C501" s="122"/>
      <c r="D501" s="163"/>
      <c r="E501" s="165"/>
      <c r="F501" s="165"/>
      <c r="G501" s="165"/>
      <c r="H501" s="163"/>
      <c r="I501" s="163"/>
      <c r="J501" s="370"/>
      <c r="K501" s="163"/>
      <c r="L501" s="163"/>
      <c r="M501" s="163"/>
      <c r="N501" s="163"/>
      <c r="O501" s="123"/>
      <c r="P501" s="123"/>
      <c r="R501" s="123"/>
      <c r="S501" s="123"/>
      <c r="T501" s="123"/>
      <c r="V501" s="123"/>
      <c r="W501" s="123"/>
    </row>
    <row r="502" spans="1:23" ht="15">
      <c r="A502" s="122"/>
      <c r="B502" s="122"/>
      <c r="C502" s="122"/>
      <c r="D502" s="163"/>
      <c r="E502" s="165"/>
      <c r="F502" s="165"/>
      <c r="G502" s="165"/>
      <c r="H502" s="163"/>
      <c r="I502" s="163"/>
      <c r="J502" s="370"/>
      <c r="K502" s="163"/>
      <c r="L502" s="163"/>
      <c r="M502" s="163"/>
      <c r="N502" s="163"/>
      <c r="O502" s="123"/>
      <c r="P502" s="123"/>
      <c r="R502" s="123"/>
      <c r="S502" s="123"/>
      <c r="T502" s="123"/>
      <c r="V502" s="123"/>
      <c r="W502" s="123"/>
    </row>
    <row r="503" spans="1:23" ht="15">
      <c r="A503" s="122"/>
      <c r="B503" s="122"/>
      <c r="C503" s="122"/>
      <c r="D503" s="163"/>
      <c r="E503" s="165"/>
      <c r="F503" s="165"/>
      <c r="G503" s="165"/>
      <c r="H503" s="163"/>
      <c r="I503" s="163"/>
      <c r="J503" s="370"/>
      <c r="K503" s="163"/>
      <c r="L503" s="163"/>
      <c r="M503" s="163"/>
      <c r="N503" s="163"/>
      <c r="O503" s="123"/>
      <c r="P503" s="123"/>
      <c r="R503" s="123"/>
      <c r="S503" s="123"/>
      <c r="T503" s="123"/>
      <c r="V503" s="123"/>
      <c r="W503" s="123"/>
    </row>
    <row r="504" spans="1:23" ht="15">
      <c r="A504" s="122"/>
      <c r="B504" s="122"/>
      <c r="C504" s="122"/>
      <c r="D504" s="163"/>
      <c r="E504" s="165"/>
      <c r="F504" s="165"/>
      <c r="G504" s="165"/>
      <c r="H504" s="163"/>
      <c r="I504" s="163"/>
      <c r="J504" s="370"/>
      <c r="K504" s="163"/>
      <c r="L504" s="163"/>
      <c r="M504" s="163"/>
      <c r="N504" s="163"/>
      <c r="O504" s="123"/>
      <c r="P504" s="123"/>
      <c r="R504" s="123"/>
      <c r="S504" s="123"/>
      <c r="T504" s="123"/>
      <c r="V504" s="123"/>
      <c r="W504" s="123"/>
    </row>
    <row r="505" spans="1:23" ht="15">
      <c r="A505" s="122"/>
      <c r="B505" s="122"/>
      <c r="C505" s="122"/>
      <c r="D505" s="163"/>
      <c r="E505" s="165"/>
      <c r="F505" s="165"/>
      <c r="G505" s="165"/>
      <c r="H505" s="163"/>
      <c r="I505" s="163"/>
      <c r="J505" s="370"/>
      <c r="K505" s="163"/>
      <c r="L505" s="163"/>
      <c r="M505" s="163"/>
      <c r="N505" s="163"/>
      <c r="O505" s="123"/>
      <c r="P505" s="123"/>
      <c r="R505" s="123"/>
      <c r="S505" s="123"/>
      <c r="T505" s="123"/>
      <c r="V505" s="123"/>
      <c r="W505" s="123"/>
    </row>
    <row r="506" spans="1:23" ht="15">
      <c r="A506" s="122"/>
      <c r="B506" s="122"/>
      <c r="C506" s="122"/>
      <c r="D506" s="163"/>
      <c r="E506" s="165"/>
      <c r="F506" s="165"/>
      <c r="G506" s="165"/>
      <c r="H506" s="163"/>
      <c r="I506" s="163"/>
      <c r="J506" s="370"/>
      <c r="K506" s="163"/>
      <c r="L506" s="163"/>
      <c r="M506" s="163"/>
      <c r="N506" s="163"/>
      <c r="O506" s="123"/>
      <c r="P506" s="123"/>
      <c r="R506" s="123"/>
      <c r="S506" s="123"/>
      <c r="T506" s="123"/>
      <c r="V506" s="123"/>
      <c r="W506" s="123"/>
    </row>
    <row r="507" spans="1:23" ht="15">
      <c r="A507" s="122"/>
      <c r="B507" s="122"/>
      <c r="C507" s="122"/>
      <c r="D507" s="163"/>
      <c r="E507" s="165"/>
      <c r="F507" s="165"/>
      <c r="G507" s="165"/>
      <c r="H507" s="163"/>
      <c r="I507" s="163"/>
      <c r="J507" s="370"/>
      <c r="K507" s="163"/>
      <c r="L507" s="163"/>
      <c r="M507" s="163"/>
      <c r="N507" s="163"/>
      <c r="O507" s="123"/>
      <c r="P507" s="123"/>
      <c r="R507" s="123"/>
      <c r="S507" s="123"/>
      <c r="T507" s="123"/>
      <c r="V507" s="123"/>
      <c r="W507" s="123"/>
    </row>
    <row r="508" spans="1:23" ht="15">
      <c r="A508" s="122"/>
      <c r="B508" s="122"/>
      <c r="C508" s="122"/>
      <c r="D508" s="163"/>
      <c r="E508" s="165"/>
      <c r="F508" s="165"/>
      <c r="G508" s="165"/>
      <c r="H508" s="163"/>
      <c r="I508" s="163"/>
      <c r="J508" s="370"/>
      <c r="K508" s="163"/>
      <c r="L508" s="163"/>
      <c r="M508" s="163"/>
      <c r="N508" s="163"/>
      <c r="O508" s="123"/>
      <c r="P508" s="123"/>
      <c r="R508" s="123"/>
      <c r="S508" s="123"/>
      <c r="T508" s="123"/>
      <c r="V508" s="123"/>
      <c r="W508" s="123"/>
    </row>
    <row r="509" spans="1:23" ht="15">
      <c r="A509" s="122"/>
      <c r="B509" s="122"/>
      <c r="C509" s="122"/>
      <c r="D509" s="163"/>
      <c r="E509" s="165"/>
      <c r="F509" s="165"/>
      <c r="G509" s="165"/>
      <c r="H509" s="163"/>
      <c r="I509" s="163"/>
      <c r="J509" s="370"/>
      <c r="K509" s="163"/>
      <c r="L509" s="163"/>
      <c r="M509" s="163"/>
      <c r="N509" s="163"/>
      <c r="O509" s="123"/>
      <c r="P509" s="123"/>
      <c r="R509" s="123"/>
      <c r="S509" s="123"/>
      <c r="T509" s="123"/>
      <c r="V509" s="123"/>
      <c r="W509" s="123"/>
    </row>
    <row r="510" spans="1:23" ht="15">
      <c r="A510" s="122"/>
      <c r="B510" s="122"/>
      <c r="C510" s="122"/>
      <c r="D510" s="163"/>
      <c r="E510" s="165"/>
      <c r="F510" s="165"/>
      <c r="G510" s="165"/>
      <c r="H510" s="163"/>
      <c r="I510" s="163"/>
      <c r="J510" s="370"/>
      <c r="K510" s="163"/>
      <c r="L510" s="163"/>
      <c r="M510" s="163"/>
      <c r="N510" s="163"/>
      <c r="O510" s="123"/>
      <c r="P510" s="123"/>
      <c r="R510" s="123"/>
      <c r="S510" s="123"/>
      <c r="T510" s="123"/>
      <c r="V510" s="123"/>
      <c r="W510" s="123"/>
    </row>
    <row r="511" spans="1:23" ht="15">
      <c r="A511" s="122"/>
      <c r="B511" s="122"/>
      <c r="C511" s="122"/>
      <c r="D511" s="163"/>
      <c r="E511" s="165"/>
      <c r="F511" s="165"/>
      <c r="G511" s="165"/>
      <c r="H511" s="163"/>
      <c r="I511" s="163"/>
      <c r="J511" s="370"/>
      <c r="K511" s="163"/>
      <c r="L511" s="163"/>
      <c r="M511" s="163"/>
      <c r="N511" s="163"/>
      <c r="O511" s="123"/>
      <c r="P511" s="123"/>
      <c r="R511" s="123"/>
      <c r="S511" s="123"/>
      <c r="T511" s="123"/>
      <c r="V511" s="123"/>
      <c r="W511" s="123"/>
    </row>
    <row r="512" spans="1:23" ht="15">
      <c r="A512" s="122"/>
      <c r="B512" s="122"/>
      <c r="C512" s="122"/>
      <c r="D512" s="163"/>
      <c r="E512" s="165"/>
      <c r="F512" s="165"/>
      <c r="G512" s="165"/>
      <c r="H512" s="163"/>
      <c r="I512" s="163"/>
      <c r="J512" s="370"/>
      <c r="K512" s="163"/>
      <c r="L512" s="163"/>
      <c r="M512" s="163"/>
      <c r="N512" s="163"/>
      <c r="O512" s="123"/>
      <c r="P512" s="123"/>
      <c r="R512" s="123"/>
      <c r="S512" s="123"/>
      <c r="T512" s="123"/>
      <c r="V512" s="123"/>
      <c r="W512" s="123"/>
    </row>
    <row r="513" spans="1:23" ht="15">
      <c r="A513" s="122"/>
      <c r="B513" s="122"/>
      <c r="C513" s="122"/>
      <c r="D513" s="163"/>
      <c r="E513" s="165"/>
      <c r="F513" s="165"/>
      <c r="G513" s="165"/>
      <c r="H513" s="163"/>
      <c r="I513" s="163"/>
      <c r="J513" s="370"/>
      <c r="K513" s="163"/>
      <c r="L513" s="163"/>
      <c r="M513" s="163"/>
      <c r="N513" s="163"/>
      <c r="O513" s="123"/>
      <c r="P513" s="123"/>
      <c r="R513" s="123"/>
      <c r="S513" s="123"/>
      <c r="T513" s="123"/>
      <c r="V513" s="123"/>
      <c r="W513" s="123"/>
    </row>
    <row r="514" spans="1:23" ht="15">
      <c r="A514" s="122"/>
      <c r="B514" s="122"/>
      <c r="C514" s="122"/>
      <c r="D514" s="163"/>
      <c r="E514" s="165"/>
      <c r="F514" s="165"/>
      <c r="G514" s="165"/>
      <c r="H514" s="163"/>
      <c r="I514" s="163"/>
      <c r="J514" s="370"/>
      <c r="K514" s="163"/>
      <c r="L514" s="163"/>
      <c r="M514" s="163"/>
      <c r="N514" s="163"/>
      <c r="O514" s="123"/>
      <c r="P514" s="123"/>
      <c r="R514" s="123"/>
      <c r="S514" s="123"/>
      <c r="T514" s="123"/>
      <c r="V514" s="123"/>
      <c r="W514" s="123"/>
    </row>
    <row r="515" spans="1:23" ht="15">
      <c r="A515" s="122"/>
      <c r="B515" s="122"/>
      <c r="C515" s="122"/>
      <c r="D515" s="163"/>
      <c r="E515" s="165"/>
      <c r="F515" s="165"/>
      <c r="G515" s="165"/>
      <c r="H515" s="163"/>
      <c r="I515" s="163"/>
      <c r="J515" s="370"/>
      <c r="K515" s="163"/>
      <c r="L515" s="163"/>
      <c r="M515" s="163"/>
      <c r="N515" s="163"/>
      <c r="O515" s="123"/>
      <c r="P515" s="123"/>
      <c r="R515" s="123"/>
      <c r="S515" s="123"/>
      <c r="T515" s="123"/>
      <c r="V515" s="123"/>
      <c r="W515" s="123"/>
    </row>
    <row r="516" spans="1:23" ht="15">
      <c r="A516" s="122"/>
      <c r="B516" s="122"/>
      <c r="C516" s="122"/>
      <c r="D516" s="163"/>
      <c r="E516" s="165"/>
      <c r="F516" s="165"/>
      <c r="G516" s="165"/>
      <c r="H516" s="163"/>
      <c r="I516" s="163"/>
      <c r="J516" s="370"/>
      <c r="K516" s="163"/>
      <c r="L516" s="163"/>
      <c r="M516" s="163"/>
      <c r="N516" s="163"/>
      <c r="O516" s="123"/>
      <c r="P516" s="123"/>
      <c r="R516" s="123"/>
      <c r="S516" s="123"/>
      <c r="T516" s="123"/>
      <c r="V516" s="123"/>
      <c r="W516" s="123"/>
    </row>
    <row r="517" spans="1:23" ht="15">
      <c r="A517" s="122"/>
      <c r="B517" s="122"/>
      <c r="C517" s="122"/>
      <c r="D517" s="163"/>
      <c r="E517" s="165"/>
      <c r="F517" s="165"/>
      <c r="G517" s="165"/>
      <c r="H517" s="163"/>
      <c r="I517" s="163"/>
      <c r="J517" s="370"/>
      <c r="K517" s="163"/>
      <c r="L517" s="163"/>
      <c r="M517" s="163"/>
      <c r="N517" s="163"/>
      <c r="O517" s="123"/>
      <c r="P517" s="123"/>
      <c r="R517" s="123"/>
      <c r="S517" s="123"/>
      <c r="T517" s="123"/>
      <c r="V517" s="123"/>
      <c r="W517" s="123"/>
    </row>
    <row r="518" spans="1:23" ht="15">
      <c r="A518" s="122"/>
      <c r="B518" s="122"/>
      <c r="C518" s="122"/>
      <c r="D518" s="163"/>
      <c r="E518" s="165"/>
      <c r="F518" s="165"/>
      <c r="G518" s="165"/>
      <c r="H518" s="163"/>
      <c r="I518" s="163"/>
      <c r="J518" s="370"/>
      <c r="K518" s="163"/>
      <c r="L518" s="163"/>
      <c r="M518" s="163"/>
      <c r="N518" s="163"/>
      <c r="O518" s="123"/>
      <c r="P518" s="123"/>
      <c r="R518" s="123"/>
      <c r="S518" s="123"/>
      <c r="T518" s="123"/>
      <c r="V518" s="123"/>
      <c r="W518" s="123"/>
    </row>
    <row r="519" spans="1:23" ht="15">
      <c r="A519" s="122"/>
      <c r="B519" s="122"/>
      <c r="C519" s="122"/>
      <c r="D519" s="163"/>
      <c r="E519" s="165"/>
      <c r="F519" s="165"/>
      <c r="G519" s="165"/>
      <c r="H519" s="163"/>
      <c r="I519" s="163"/>
      <c r="J519" s="370"/>
      <c r="K519" s="163"/>
      <c r="L519" s="163"/>
      <c r="M519" s="163"/>
      <c r="N519" s="163"/>
      <c r="O519" s="123"/>
      <c r="P519" s="123"/>
      <c r="R519" s="123"/>
      <c r="S519" s="123"/>
      <c r="T519" s="123"/>
      <c r="V519" s="123"/>
      <c r="W519" s="123"/>
    </row>
    <row r="520" spans="1:23" ht="15">
      <c r="A520" s="122"/>
      <c r="B520" s="122"/>
      <c r="C520" s="122"/>
      <c r="D520" s="163"/>
      <c r="E520" s="165"/>
      <c r="F520" s="165"/>
      <c r="G520" s="165"/>
      <c r="H520" s="163"/>
      <c r="I520" s="163"/>
      <c r="J520" s="370"/>
      <c r="K520" s="163"/>
      <c r="L520" s="163"/>
      <c r="M520" s="163"/>
      <c r="N520" s="163"/>
      <c r="O520" s="123"/>
      <c r="P520" s="123"/>
      <c r="R520" s="123"/>
      <c r="S520" s="123"/>
      <c r="T520" s="123"/>
      <c r="V520" s="123"/>
      <c r="W520" s="123"/>
    </row>
    <row r="521" spans="1:23" ht="15">
      <c r="A521" s="122"/>
      <c r="B521" s="122"/>
      <c r="C521" s="122"/>
      <c r="D521" s="163"/>
      <c r="E521" s="165"/>
      <c r="F521" s="165"/>
      <c r="G521" s="165"/>
      <c r="H521" s="163"/>
      <c r="I521" s="163"/>
      <c r="J521" s="370"/>
      <c r="K521" s="163"/>
      <c r="L521" s="163"/>
      <c r="M521" s="163"/>
      <c r="N521" s="163"/>
      <c r="O521" s="123"/>
      <c r="P521" s="123"/>
      <c r="R521" s="123"/>
      <c r="S521" s="123"/>
      <c r="T521" s="123"/>
      <c r="V521" s="123"/>
      <c r="W521" s="123"/>
    </row>
    <row r="522" spans="1:23" ht="15">
      <c r="A522" s="122"/>
      <c r="B522" s="122"/>
      <c r="C522" s="122"/>
      <c r="D522" s="163"/>
      <c r="E522" s="165"/>
      <c r="F522" s="165"/>
      <c r="G522" s="165"/>
      <c r="H522" s="163"/>
      <c r="I522" s="163"/>
      <c r="J522" s="370"/>
      <c r="K522" s="163"/>
      <c r="L522" s="163"/>
      <c r="M522" s="163"/>
      <c r="N522" s="163"/>
      <c r="O522" s="123"/>
      <c r="P522" s="123"/>
      <c r="R522" s="123"/>
      <c r="S522" s="123"/>
      <c r="T522" s="123"/>
      <c r="V522" s="123"/>
      <c r="W522" s="123"/>
    </row>
    <row r="523" spans="1:23" ht="15">
      <c r="A523" s="122"/>
      <c r="B523" s="122"/>
      <c r="C523" s="122"/>
      <c r="D523" s="163"/>
      <c r="E523" s="165"/>
      <c r="F523" s="165"/>
      <c r="G523" s="165"/>
      <c r="H523" s="163"/>
      <c r="I523" s="163"/>
      <c r="J523" s="370"/>
      <c r="K523" s="163"/>
      <c r="L523" s="163"/>
      <c r="M523" s="163"/>
      <c r="N523" s="163"/>
      <c r="O523" s="123"/>
      <c r="P523" s="123"/>
      <c r="R523" s="123"/>
      <c r="S523" s="123"/>
      <c r="T523" s="123"/>
      <c r="V523" s="123"/>
      <c r="W523" s="123"/>
    </row>
    <row r="524" spans="1:23" ht="15">
      <c r="A524" s="122"/>
      <c r="B524" s="122"/>
      <c r="C524" s="122"/>
      <c r="D524" s="163"/>
      <c r="E524" s="165"/>
      <c r="F524" s="165"/>
      <c r="G524" s="165"/>
      <c r="H524" s="163"/>
      <c r="I524" s="163"/>
      <c r="J524" s="370"/>
      <c r="K524" s="163"/>
      <c r="L524" s="163"/>
      <c r="M524" s="163"/>
      <c r="N524" s="163"/>
      <c r="O524" s="123"/>
      <c r="P524" s="123"/>
      <c r="R524" s="123"/>
      <c r="S524" s="123"/>
      <c r="T524" s="123"/>
      <c r="V524" s="123"/>
      <c r="W524" s="123"/>
    </row>
    <row r="525" spans="1:23" ht="15">
      <c r="A525" s="122"/>
      <c r="B525" s="122"/>
      <c r="C525" s="122"/>
      <c r="D525" s="163"/>
      <c r="E525" s="165"/>
      <c r="F525" s="165"/>
      <c r="G525" s="165"/>
      <c r="H525" s="163"/>
      <c r="I525" s="163"/>
      <c r="J525" s="370"/>
      <c r="K525" s="163"/>
      <c r="L525" s="163"/>
      <c r="M525" s="163"/>
      <c r="N525" s="163"/>
      <c r="O525" s="123"/>
      <c r="P525" s="123"/>
      <c r="R525" s="123"/>
      <c r="S525" s="123"/>
      <c r="T525" s="123"/>
      <c r="V525" s="123"/>
      <c r="W525" s="123"/>
    </row>
    <row r="526" spans="1:23" ht="15">
      <c r="A526" s="122"/>
      <c r="B526" s="122"/>
      <c r="C526" s="122"/>
      <c r="D526" s="163"/>
      <c r="E526" s="165"/>
      <c r="F526" s="165"/>
      <c r="G526" s="165"/>
      <c r="H526" s="163"/>
      <c r="I526" s="163"/>
      <c r="J526" s="370"/>
      <c r="K526" s="163"/>
      <c r="L526" s="163"/>
      <c r="M526" s="163"/>
      <c r="N526" s="163"/>
      <c r="O526" s="123"/>
      <c r="P526" s="123"/>
      <c r="R526" s="123"/>
      <c r="S526" s="123"/>
      <c r="T526" s="123"/>
      <c r="V526" s="123"/>
      <c r="W526" s="123"/>
    </row>
    <row r="527" spans="1:23" ht="15">
      <c r="A527" s="122"/>
      <c r="B527" s="122"/>
      <c r="C527" s="122"/>
      <c r="D527" s="163"/>
      <c r="E527" s="165"/>
      <c r="F527" s="165"/>
      <c r="G527" s="165"/>
      <c r="H527" s="163"/>
      <c r="I527" s="163"/>
      <c r="J527" s="370"/>
      <c r="K527" s="163"/>
      <c r="L527" s="163"/>
      <c r="M527" s="163"/>
      <c r="N527" s="163"/>
      <c r="O527" s="123"/>
      <c r="P527" s="123"/>
      <c r="R527" s="123"/>
      <c r="S527" s="123"/>
      <c r="T527" s="123"/>
      <c r="V527" s="123"/>
      <c r="W527" s="123"/>
    </row>
    <row r="528" spans="1:23" ht="15">
      <c r="A528" s="122"/>
      <c r="B528" s="122"/>
      <c r="C528" s="122"/>
      <c r="D528" s="163"/>
      <c r="E528" s="165"/>
      <c r="F528" s="165"/>
      <c r="G528" s="165"/>
      <c r="H528" s="163"/>
      <c r="I528" s="163"/>
      <c r="J528" s="370"/>
      <c r="K528" s="163"/>
      <c r="L528" s="163"/>
      <c r="M528" s="163"/>
      <c r="N528" s="163"/>
      <c r="O528" s="123"/>
      <c r="P528" s="123"/>
      <c r="R528" s="123"/>
      <c r="S528" s="123"/>
      <c r="T528" s="123"/>
      <c r="V528" s="123"/>
      <c r="W528" s="123"/>
    </row>
    <row r="529" spans="1:23" ht="15">
      <c r="A529" s="122"/>
      <c r="B529" s="122"/>
      <c r="C529" s="122"/>
      <c r="D529" s="163"/>
      <c r="E529" s="165"/>
      <c r="F529" s="165"/>
      <c r="G529" s="165"/>
      <c r="H529" s="163"/>
      <c r="I529" s="163"/>
      <c r="J529" s="370"/>
      <c r="K529" s="163"/>
      <c r="L529" s="163"/>
      <c r="M529" s="163"/>
      <c r="N529" s="163"/>
      <c r="O529" s="123"/>
      <c r="P529" s="123"/>
      <c r="R529" s="123"/>
      <c r="S529" s="123"/>
      <c r="T529" s="123"/>
      <c r="V529" s="123"/>
      <c r="W529" s="123"/>
    </row>
    <row r="530" spans="1:23" ht="15">
      <c r="A530" s="122"/>
      <c r="B530" s="122"/>
      <c r="C530" s="122"/>
      <c r="D530" s="163"/>
      <c r="E530" s="165"/>
      <c r="F530" s="165"/>
      <c r="G530" s="165"/>
      <c r="H530" s="163"/>
      <c r="I530" s="163"/>
      <c r="J530" s="370"/>
      <c r="K530" s="163"/>
      <c r="L530" s="163"/>
      <c r="M530" s="163"/>
      <c r="N530" s="163"/>
      <c r="O530" s="123"/>
      <c r="P530" s="123"/>
      <c r="R530" s="123"/>
      <c r="S530" s="123"/>
      <c r="T530" s="123"/>
      <c r="V530" s="123"/>
      <c r="W530" s="123"/>
    </row>
    <row r="531" spans="1:23" ht="15">
      <c r="A531" s="122"/>
      <c r="B531" s="122"/>
      <c r="C531" s="122"/>
      <c r="D531" s="163"/>
      <c r="E531" s="165"/>
      <c r="F531" s="165"/>
      <c r="G531" s="165"/>
      <c r="H531" s="163"/>
      <c r="I531" s="163"/>
      <c r="J531" s="370"/>
      <c r="K531" s="163"/>
      <c r="L531" s="163"/>
      <c r="M531" s="163"/>
      <c r="N531" s="163"/>
      <c r="O531" s="123"/>
      <c r="P531" s="123"/>
      <c r="R531" s="123"/>
      <c r="S531" s="123"/>
      <c r="T531" s="123"/>
      <c r="V531" s="123"/>
      <c r="W531" s="123"/>
    </row>
    <row r="532" spans="1:23" ht="15">
      <c r="A532" s="122"/>
      <c r="B532" s="122"/>
      <c r="C532" s="122"/>
      <c r="D532" s="163"/>
      <c r="E532" s="165"/>
      <c r="F532" s="165"/>
      <c r="G532" s="165"/>
      <c r="H532" s="163"/>
      <c r="I532" s="163"/>
      <c r="J532" s="370"/>
      <c r="K532" s="163"/>
      <c r="L532" s="163"/>
      <c r="M532" s="163"/>
      <c r="N532" s="163"/>
      <c r="O532" s="123"/>
      <c r="P532" s="123"/>
      <c r="R532" s="123"/>
      <c r="S532" s="123"/>
      <c r="T532" s="123"/>
      <c r="V532" s="123"/>
      <c r="W532" s="123"/>
    </row>
    <row r="533" spans="1:23" ht="15">
      <c r="A533" s="122"/>
      <c r="B533" s="122"/>
      <c r="C533" s="122"/>
      <c r="D533" s="163"/>
      <c r="E533" s="165"/>
      <c r="F533" s="165"/>
      <c r="G533" s="165"/>
      <c r="H533" s="163"/>
      <c r="I533" s="163"/>
      <c r="J533" s="370"/>
      <c r="K533" s="163"/>
      <c r="L533" s="163"/>
      <c r="M533" s="163"/>
      <c r="N533" s="163"/>
      <c r="O533" s="123"/>
      <c r="P533" s="123"/>
      <c r="R533" s="123"/>
      <c r="S533" s="123"/>
      <c r="T533" s="123"/>
      <c r="V533" s="123"/>
      <c r="W533" s="123"/>
    </row>
    <row r="534" spans="1:23" ht="15">
      <c r="A534" s="122"/>
      <c r="B534" s="122"/>
      <c r="C534" s="122"/>
      <c r="D534" s="163"/>
      <c r="E534" s="165"/>
      <c r="F534" s="165"/>
      <c r="G534" s="165"/>
      <c r="H534" s="163"/>
      <c r="I534" s="163"/>
      <c r="J534" s="370"/>
      <c r="K534" s="163"/>
      <c r="L534" s="163"/>
      <c r="M534" s="163"/>
      <c r="N534" s="163"/>
      <c r="O534" s="123"/>
      <c r="P534" s="123"/>
      <c r="R534" s="123"/>
      <c r="S534" s="123"/>
      <c r="T534" s="123"/>
      <c r="V534" s="123"/>
      <c r="W534" s="123"/>
    </row>
    <row r="535" spans="1:23" ht="15">
      <c r="A535" s="122"/>
      <c r="B535" s="122"/>
      <c r="C535" s="122"/>
      <c r="D535" s="163"/>
      <c r="E535" s="165"/>
      <c r="F535" s="165"/>
      <c r="G535" s="165"/>
      <c r="H535" s="163"/>
      <c r="I535" s="163"/>
      <c r="J535" s="370"/>
      <c r="K535" s="163"/>
      <c r="L535" s="163"/>
      <c r="M535" s="163"/>
      <c r="N535" s="163"/>
      <c r="O535" s="123"/>
      <c r="P535" s="123"/>
      <c r="R535" s="123"/>
      <c r="S535" s="123"/>
      <c r="T535" s="123"/>
      <c r="V535" s="123"/>
      <c r="W535" s="123"/>
    </row>
    <row r="536" spans="1:23" ht="15">
      <c r="A536" s="122"/>
      <c r="B536" s="122"/>
      <c r="C536" s="122"/>
      <c r="D536" s="163"/>
      <c r="E536" s="165"/>
      <c r="F536" s="165"/>
      <c r="G536" s="165"/>
      <c r="H536" s="163"/>
      <c r="I536" s="163"/>
      <c r="J536" s="370"/>
      <c r="K536" s="163"/>
      <c r="L536" s="163"/>
      <c r="M536" s="163"/>
      <c r="N536" s="163"/>
      <c r="O536" s="123"/>
      <c r="P536" s="123"/>
      <c r="R536" s="123"/>
      <c r="S536" s="123"/>
      <c r="T536" s="123"/>
      <c r="V536" s="123"/>
      <c r="W536" s="123"/>
    </row>
    <row r="537" spans="1:23" ht="15">
      <c r="A537" s="122"/>
      <c r="B537" s="122"/>
      <c r="C537" s="122"/>
      <c r="D537" s="163"/>
      <c r="E537" s="165"/>
      <c r="F537" s="165"/>
      <c r="G537" s="165"/>
      <c r="H537" s="163"/>
      <c r="I537" s="163"/>
      <c r="J537" s="370"/>
      <c r="K537" s="163"/>
      <c r="L537" s="163"/>
      <c r="M537" s="163"/>
      <c r="N537" s="163"/>
      <c r="O537" s="123"/>
      <c r="P537" s="123"/>
      <c r="R537" s="123"/>
      <c r="S537" s="123"/>
      <c r="T537" s="123"/>
      <c r="V537" s="123"/>
      <c r="W537" s="123"/>
    </row>
    <row r="538" spans="1:23" ht="15">
      <c r="A538" s="122"/>
      <c r="B538" s="122"/>
      <c r="C538" s="122"/>
      <c r="D538" s="163"/>
      <c r="E538" s="165"/>
      <c r="F538" s="165"/>
      <c r="G538" s="165"/>
      <c r="H538" s="163"/>
      <c r="I538" s="163"/>
      <c r="J538" s="370"/>
      <c r="K538" s="163"/>
      <c r="L538" s="163"/>
      <c r="M538" s="163"/>
      <c r="N538" s="163"/>
      <c r="O538" s="123"/>
      <c r="P538" s="123"/>
      <c r="R538" s="123"/>
      <c r="S538" s="123"/>
      <c r="T538" s="123"/>
      <c r="V538" s="123"/>
      <c r="W538" s="123"/>
    </row>
    <row r="539" spans="1:23" ht="15">
      <c r="A539" s="122"/>
      <c r="B539" s="122"/>
      <c r="C539" s="122"/>
      <c r="D539" s="163"/>
      <c r="E539" s="165"/>
      <c r="F539" s="165"/>
      <c r="G539" s="165"/>
      <c r="H539" s="163"/>
      <c r="I539" s="163"/>
      <c r="J539" s="370"/>
      <c r="K539" s="163"/>
      <c r="L539" s="163"/>
      <c r="M539" s="163"/>
      <c r="N539" s="163"/>
      <c r="O539" s="123"/>
      <c r="P539" s="123"/>
      <c r="R539" s="123"/>
      <c r="S539" s="123"/>
      <c r="T539" s="123"/>
      <c r="V539" s="123"/>
      <c r="W539" s="123"/>
    </row>
    <row r="540" spans="1:23" ht="15">
      <c r="A540" s="122"/>
      <c r="B540" s="122"/>
      <c r="C540" s="122"/>
      <c r="D540" s="163"/>
      <c r="E540" s="165"/>
      <c r="F540" s="165"/>
      <c r="G540" s="165"/>
      <c r="H540" s="163"/>
      <c r="I540" s="163"/>
      <c r="J540" s="370"/>
      <c r="K540" s="163"/>
      <c r="L540" s="163"/>
      <c r="M540" s="163"/>
      <c r="N540" s="163"/>
      <c r="O540" s="123"/>
      <c r="P540" s="123"/>
      <c r="R540" s="123"/>
      <c r="S540" s="123"/>
      <c r="T540" s="123"/>
      <c r="V540" s="123"/>
      <c r="W540" s="123"/>
    </row>
    <row r="541" spans="1:23" ht="15">
      <c r="A541" s="122"/>
      <c r="B541" s="122"/>
      <c r="C541" s="122"/>
      <c r="D541" s="163"/>
      <c r="E541" s="165"/>
      <c r="F541" s="165"/>
      <c r="G541" s="165"/>
      <c r="H541" s="163"/>
      <c r="I541" s="163"/>
      <c r="J541" s="370"/>
      <c r="K541" s="163"/>
      <c r="L541" s="163"/>
      <c r="M541" s="163"/>
      <c r="N541" s="163"/>
      <c r="O541" s="123"/>
      <c r="P541" s="123"/>
      <c r="R541" s="123"/>
      <c r="S541" s="123"/>
      <c r="T541" s="123"/>
      <c r="V541" s="123"/>
      <c r="W541" s="123"/>
    </row>
    <row r="542" spans="1:23" ht="15">
      <c r="A542" s="122"/>
      <c r="B542" s="122"/>
      <c r="C542" s="122"/>
      <c r="D542" s="163"/>
      <c r="E542" s="165"/>
      <c r="F542" s="165"/>
      <c r="G542" s="165"/>
      <c r="H542" s="163"/>
      <c r="I542" s="163"/>
      <c r="J542" s="370"/>
      <c r="K542" s="163"/>
      <c r="L542" s="163"/>
      <c r="M542" s="163"/>
      <c r="N542" s="163"/>
      <c r="O542" s="123"/>
      <c r="P542" s="123"/>
      <c r="R542" s="123"/>
      <c r="S542" s="123"/>
      <c r="T542" s="123"/>
      <c r="V542" s="123"/>
      <c r="W542" s="123"/>
    </row>
    <row r="543" spans="1:23" ht="15">
      <c r="A543" s="122"/>
      <c r="B543" s="122"/>
      <c r="C543" s="122"/>
      <c r="D543" s="163"/>
      <c r="E543" s="165"/>
      <c r="F543" s="165"/>
      <c r="G543" s="165"/>
      <c r="H543" s="163"/>
      <c r="I543" s="163"/>
      <c r="J543" s="370"/>
      <c r="K543" s="163"/>
      <c r="L543" s="163"/>
      <c r="M543" s="163"/>
      <c r="N543" s="163"/>
      <c r="O543" s="123"/>
      <c r="P543" s="123"/>
      <c r="R543" s="123"/>
      <c r="S543" s="123"/>
      <c r="T543" s="123"/>
      <c r="V543" s="123"/>
      <c r="W543" s="123"/>
    </row>
    <row r="544" spans="1:23" ht="15">
      <c r="A544" s="122"/>
      <c r="B544" s="122"/>
      <c r="C544" s="122"/>
      <c r="D544" s="163"/>
      <c r="E544" s="165"/>
      <c r="F544" s="165"/>
      <c r="G544" s="165"/>
      <c r="H544" s="163"/>
      <c r="I544" s="163"/>
      <c r="J544" s="370"/>
      <c r="K544" s="163"/>
      <c r="L544" s="163"/>
      <c r="M544" s="163"/>
      <c r="N544" s="163"/>
      <c r="O544" s="123"/>
      <c r="P544" s="123"/>
      <c r="R544" s="123"/>
      <c r="S544" s="123"/>
      <c r="T544" s="123"/>
      <c r="V544" s="123"/>
      <c r="W544" s="123"/>
    </row>
    <row r="545" spans="1:23" ht="15">
      <c r="A545" s="122"/>
      <c r="B545" s="122"/>
      <c r="C545" s="122"/>
      <c r="D545" s="163"/>
      <c r="E545" s="165"/>
      <c r="F545" s="165"/>
      <c r="G545" s="165"/>
      <c r="H545" s="163"/>
      <c r="I545" s="163"/>
      <c r="J545" s="370"/>
      <c r="K545" s="163"/>
      <c r="L545" s="163"/>
      <c r="M545" s="163"/>
      <c r="N545" s="163"/>
      <c r="O545" s="123"/>
      <c r="P545" s="123"/>
      <c r="R545" s="123"/>
      <c r="S545" s="123"/>
      <c r="T545" s="123"/>
      <c r="V545" s="123"/>
      <c r="W545" s="123"/>
    </row>
    <row r="546" spans="1:23" ht="15">
      <c r="A546" s="122"/>
      <c r="B546" s="122"/>
      <c r="C546" s="122"/>
      <c r="D546" s="163"/>
      <c r="E546" s="165"/>
      <c r="F546" s="165"/>
      <c r="G546" s="165"/>
      <c r="H546" s="163"/>
      <c r="I546" s="163"/>
      <c r="J546" s="370"/>
      <c r="K546" s="163"/>
      <c r="L546" s="163"/>
      <c r="M546" s="163"/>
      <c r="N546" s="163"/>
      <c r="O546" s="123"/>
      <c r="P546" s="123"/>
      <c r="T546" s="123"/>
      <c r="V546" s="123"/>
      <c r="W546" s="123"/>
    </row>
    <row r="547" spans="1:23" ht="15">
      <c r="A547" s="122"/>
      <c r="B547" s="122"/>
      <c r="C547" s="122"/>
      <c r="D547" s="163"/>
      <c r="E547" s="165"/>
      <c r="F547" s="165"/>
      <c r="G547" s="165"/>
      <c r="H547" s="163"/>
      <c r="I547" s="163"/>
      <c r="J547" s="370"/>
      <c r="K547" s="163"/>
      <c r="L547" s="163"/>
      <c r="M547" s="163"/>
      <c r="N547" s="163"/>
      <c r="O547" s="123"/>
      <c r="P547" s="123"/>
      <c r="T547" s="123"/>
      <c r="V547" s="123"/>
      <c r="W547" s="123"/>
    </row>
    <row r="548" spans="1:23" ht="15">
      <c r="A548" s="122"/>
      <c r="B548" s="122"/>
      <c r="C548" s="122"/>
      <c r="D548" s="163"/>
      <c r="E548" s="165"/>
      <c r="F548" s="165"/>
      <c r="G548" s="165"/>
      <c r="H548" s="163"/>
      <c r="I548" s="163"/>
      <c r="J548" s="370"/>
      <c r="K548" s="163"/>
      <c r="L548" s="163"/>
      <c r="M548" s="163"/>
      <c r="N548" s="163"/>
      <c r="O548" s="123"/>
      <c r="P548" s="123"/>
      <c r="T548" s="123"/>
      <c r="V548" s="123"/>
      <c r="W548" s="123"/>
    </row>
    <row r="549" spans="1:23" ht="15">
      <c r="A549" s="122"/>
      <c r="B549" s="122"/>
      <c r="C549" s="122"/>
      <c r="D549" s="163"/>
      <c r="E549" s="165"/>
      <c r="F549" s="165"/>
      <c r="G549" s="165"/>
      <c r="H549" s="163"/>
      <c r="I549" s="163"/>
      <c r="J549" s="370"/>
      <c r="K549" s="163"/>
      <c r="L549" s="163"/>
      <c r="M549" s="163"/>
      <c r="N549" s="163"/>
      <c r="O549" s="123"/>
      <c r="P549" s="123"/>
      <c r="T549" s="123"/>
      <c r="V549" s="123"/>
      <c r="W549" s="123"/>
    </row>
    <row r="550" spans="1:23" ht="15">
      <c r="A550" s="122"/>
      <c r="B550" s="122"/>
      <c r="C550" s="122"/>
      <c r="D550" s="163"/>
      <c r="E550" s="165"/>
      <c r="F550" s="165"/>
      <c r="G550" s="165"/>
      <c r="H550" s="163"/>
      <c r="I550" s="163"/>
      <c r="J550" s="370"/>
      <c r="K550" s="163"/>
      <c r="L550" s="163"/>
      <c r="M550" s="163"/>
      <c r="N550" s="163"/>
      <c r="O550" s="123"/>
      <c r="P550" s="123"/>
      <c r="T550" s="123"/>
      <c r="V550" s="123"/>
      <c r="W550" s="123"/>
    </row>
    <row r="551" spans="1:23" ht="15">
      <c r="A551" s="122"/>
      <c r="B551" s="122"/>
      <c r="C551" s="122"/>
      <c r="D551" s="163"/>
      <c r="E551" s="165"/>
      <c r="F551" s="165"/>
      <c r="G551" s="165"/>
      <c r="H551" s="163"/>
      <c r="I551" s="163"/>
      <c r="J551" s="370"/>
      <c r="K551" s="163"/>
      <c r="L551" s="163"/>
      <c r="M551" s="163"/>
      <c r="N551" s="163"/>
      <c r="O551" s="123"/>
      <c r="P551" s="123"/>
      <c r="T551" s="123"/>
      <c r="V551" s="123"/>
      <c r="W551" s="123"/>
    </row>
    <row r="552" spans="1:23" ht="15">
      <c r="A552" s="122"/>
      <c r="B552" s="122"/>
      <c r="C552" s="122"/>
      <c r="D552" s="163"/>
      <c r="E552" s="165"/>
      <c r="F552" s="165"/>
      <c r="G552" s="165"/>
      <c r="H552" s="163"/>
      <c r="I552" s="163"/>
      <c r="J552" s="370"/>
      <c r="K552" s="163"/>
      <c r="L552" s="163"/>
      <c r="M552" s="163"/>
      <c r="N552" s="163"/>
      <c r="O552" s="123"/>
      <c r="P552" s="123"/>
      <c r="T552" s="123"/>
      <c r="V552" s="123"/>
      <c r="W552" s="123"/>
    </row>
    <row r="553" spans="1:23" ht="15">
      <c r="A553" s="122"/>
      <c r="B553" s="122"/>
      <c r="C553" s="122"/>
      <c r="D553" s="163"/>
      <c r="E553" s="165"/>
      <c r="F553" s="165"/>
      <c r="G553" s="165"/>
      <c r="H553" s="163"/>
      <c r="I553" s="163"/>
      <c r="J553" s="370"/>
      <c r="K553" s="163"/>
      <c r="L553" s="163"/>
      <c r="M553" s="163"/>
      <c r="N553" s="163"/>
      <c r="O553" s="123"/>
      <c r="P553" s="123"/>
      <c r="T553" s="123"/>
      <c r="V553" s="123"/>
      <c r="W553" s="123"/>
    </row>
    <row r="554" spans="1:23" ht="15">
      <c r="A554" s="122"/>
      <c r="B554" s="122"/>
      <c r="C554" s="122"/>
      <c r="D554" s="163"/>
      <c r="E554" s="165"/>
      <c r="F554" s="165"/>
      <c r="G554" s="165"/>
      <c r="H554" s="163"/>
      <c r="I554" s="163"/>
      <c r="J554" s="370"/>
      <c r="K554" s="163"/>
      <c r="L554" s="163"/>
      <c r="M554" s="163"/>
      <c r="N554" s="163"/>
      <c r="O554" s="123"/>
      <c r="P554" s="123"/>
      <c r="T554" s="123"/>
      <c r="V554" s="123"/>
      <c r="W554" s="123"/>
    </row>
    <row r="555" spans="1:23" ht="15">
      <c r="A555" s="122"/>
      <c r="B555" s="122"/>
      <c r="C555" s="122"/>
      <c r="D555" s="163"/>
      <c r="E555" s="165"/>
      <c r="F555" s="165"/>
      <c r="G555" s="165"/>
      <c r="H555" s="163"/>
      <c r="I555" s="163"/>
      <c r="J555" s="370"/>
      <c r="K555" s="163"/>
      <c r="L555" s="163"/>
      <c r="M555" s="163"/>
      <c r="N555" s="163"/>
      <c r="O555" s="123"/>
      <c r="P555" s="123"/>
      <c r="T555" s="123"/>
      <c r="V555" s="123"/>
      <c r="W555" s="123"/>
    </row>
    <row r="556" spans="1:23" ht="15">
      <c r="A556" s="122"/>
      <c r="B556" s="122"/>
      <c r="C556" s="122"/>
      <c r="D556" s="163"/>
      <c r="E556" s="165"/>
      <c r="F556" s="165"/>
      <c r="G556" s="165"/>
      <c r="H556" s="163"/>
      <c r="I556" s="163"/>
      <c r="J556" s="370"/>
      <c r="K556" s="163"/>
      <c r="L556" s="163"/>
      <c r="M556" s="163"/>
      <c r="N556" s="163"/>
      <c r="O556" s="123"/>
      <c r="T556" s="123"/>
      <c r="V556" s="123"/>
      <c r="W556" s="123"/>
    </row>
    <row r="557" spans="1:23" ht="15">
      <c r="A557" s="122"/>
      <c r="B557" s="122"/>
      <c r="C557" s="122"/>
      <c r="D557" s="163"/>
      <c r="E557" s="165"/>
      <c r="F557" s="165"/>
      <c r="G557" s="165"/>
      <c r="H557" s="163"/>
      <c r="I557" s="163"/>
      <c r="J557" s="370"/>
      <c r="K557" s="163"/>
      <c r="L557" s="163"/>
      <c r="M557" s="163"/>
      <c r="N557" s="163"/>
      <c r="O557" s="123"/>
      <c r="T557" s="123"/>
      <c r="V557" s="123"/>
      <c r="W557" s="123"/>
    </row>
    <row r="558" spans="1:23" ht="15">
      <c r="A558" s="122"/>
      <c r="B558" s="122"/>
      <c r="C558" s="122"/>
      <c r="D558" s="163"/>
      <c r="E558" s="165"/>
      <c r="F558" s="165"/>
      <c r="G558" s="165"/>
      <c r="H558" s="163"/>
      <c r="I558" s="163"/>
      <c r="J558" s="370"/>
      <c r="K558" s="163"/>
      <c r="L558" s="163"/>
      <c r="M558" s="163"/>
      <c r="N558" s="163"/>
      <c r="O558" s="123"/>
      <c r="T558" s="123"/>
      <c r="V558" s="123"/>
      <c r="W558" s="123"/>
    </row>
    <row r="559" spans="1:15" ht="15">
      <c r="A559" s="122"/>
      <c r="B559" s="122"/>
      <c r="C559" s="122"/>
      <c r="D559" s="163"/>
      <c r="E559" s="165"/>
      <c r="F559" s="165"/>
      <c r="G559" s="165"/>
      <c r="H559" s="163"/>
      <c r="I559" s="163"/>
      <c r="J559" s="370"/>
      <c r="K559" s="163"/>
      <c r="L559" s="163"/>
      <c r="M559" s="163"/>
      <c r="N559" s="163"/>
      <c r="O559" s="123"/>
    </row>
    <row r="560" spans="1:15" ht="15">
      <c r="A560" s="122"/>
      <c r="B560" s="122"/>
      <c r="C560" s="122"/>
      <c r="D560" s="163"/>
      <c r="E560" s="165"/>
      <c r="F560" s="165"/>
      <c r="G560" s="165"/>
      <c r="H560" s="163"/>
      <c r="I560" s="163"/>
      <c r="J560" s="370"/>
      <c r="K560" s="163"/>
      <c r="L560" s="163"/>
      <c r="M560" s="163"/>
      <c r="N560" s="163"/>
      <c r="O560" s="123"/>
    </row>
    <row r="561" spans="1:15" ht="15">
      <c r="A561" s="122"/>
      <c r="B561" s="122"/>
      <c r="C561" s="122"/>
      <c r="D561" s="163"/>
      <c r="E561" s="165"/>
      <c r="F561" s="165"/>
      <c r="G561" s="165"/>
      <c r="H561" s="163"/>
      <c r="I561" s="163"/>
      <c r="J561" s="370"/>
      <c r="K561" s="163"/>
      <c r="L561" s="163"/>
      <c r="M561" s="163"/>
      <c r="N561" s="163"/>
      <c r="O561" s="123"/>
    </row>
    <row r="562" spans="1:15" ht="15">
      <c r="A562" s="122"/>
      <c r="B562" s="122"/>
      <c r="C562" s="122"/>
      <c r="D562" s="163"/>
      <c r="E562" s="165"/>
      <c r="F562" s="165"/>
      <c r="G562" s="165"/>
      <c r="H562" s="163"/>
      <c r="I562" s="163"/>
      <c r="J562" s="370"/>
      <c r="K562" s="163"/>
      <c r="L562" s="163"/>
      <c r="M562" s="163"/>
      <c r="N562" s="163"/>
      <c r="O562" s="123"/>
    </row>
    <row r="563" spans="1:15" ht="15">
      <c r="A563" s="122"/>
      <c r="B563" s="122"/>
      <c r="C563" s="122"/>
      <c r="D563" s="163"/>
      <c r="E563" s="165"/>
      <c r="F563" s="165"/>
      <c r="G563" s="165"/>
      <c r="H563" s="163"/>
      <c r="I563" s="163"/>
      <c r="J563" s="370"/>
      <c r="K563" s="163"/>
      <c r="L563" s="163"/>
      <c r="M563" s="163"/>
      <c r="N563" s="163"/>
      <c r="O563" s="123"/>
    </row>
    <row r="564" spans="1:15" ht="15">
      <c r="A564" s="122"/>
      <c r="B564" s="122"/>
      <c r="C564" s="122"/>
      <c r="D564" s="163"/>
      <c r="E564" s="165"/>
      <c r="F564" s="165"/>
      <c r="G564" s="165"/>
      <c r="H564" s="163"/>
      <c r="I564" s="163"/>
      <c r="J564" s="370"/>
      <c r="K564" s="163"/>
      <c r="L564" s="163"/>
      <c r="M564" s="163"/>
      <c r="N564" s="163"/>
      <c r="O564" s="123"/>
    </row>
    <row r="565" spans="1:15" ht="15">
      <c r="A565" s="122"/>
      <c r="B565" s="122"/>
      <c r="C565" s="122"/>
      <c r="D565" s="163"/>
      <c r="E565" s="165"/>
      <c r="F565" s="165"/>
      <c r="G565" s="165"/>
      <c r="H565" s="163"/>
      <c r="I565" s="163"/>
      <c r="J565" s="370"/>
      <c r="K565" s="163"/>
      <c r="L565" s="163"/>
      <c r="M565" s="163"/>
      <c r="N565" s="163"/>
      <c r="O565" s="123"/>
    </row>
    <row r="566" spans="1:15" ht="15">
      <c r="A566" s="122"/>
      <c r="B566" s="122"/>
      <c r="C566" s="122"/>
      <c r="D566" s="163"/>
      <c r="E566" s="165"/>
      <c r="F566" s="165"/>
      <c r="G566" s="165"/>
      <c r="H566" s="163"/>
      <c r="I566" s="163"/>
      <c r="J566" s="370"/>
      <c r="K566" s="163"/>
      <c r="L566" s="163"/>
      <c r="M566" s="163"/>
      <c r="N566" s="163"/>
      <c r="O566" s="123"/>
    </row>
    <row r="567" spans="1:15" ht="15">
      <c r="A567" s="122"/>
      <c r="B567" s="122"/>
      <c r="C567" s="122"/>
      <c r="D567" s="163"/>
      <c r="E567" s="165"/>
      <c r="F567" s="165"/>
      <c r="G567" s="165"/>
      <c r="H567" s="163"/>
      <c r="I567" s="163"/>
      <c r="J567" s="370"/>
      <c r="K567" s="163"/>
      <c r="L567" s="163"/>
      <c r="M567" s="163"/>
      <c r="N567" s="163"/>
      <c r="O567" s="123"/>
    </row>
    <row r="568" spans="1:15" ht="15">
      <c r="A568" s="122"/>
      <c r="B568" s="122"/>
      <c r="C568" s="122"/>
      <c r="D568" s="163"/>
      <c r="E568" s="165"/>
      <c r="F568" s="165"/>
      <c r="G568" s="165"/>
      <c r="H568" s="163"/>
      <c r="I568" s="163"/>
      <c r="J568" s="370"/>
      <c r="K568" s="163"/>
      <c r="L568" s="163"/>
      <c r="M568" s="163"/>
      <c r="N568" s="163"/>
      <c r="O568" s="123"/>
    </row>
  </sheetData>
  <sheetProtection/>
  <mergeCells count="19">
    <mergeCell ref="G6:G7"/>
    <mergeCell ref="F6:F7"/>
    <mergeCell ref="E6:E7"/>
    <mergeCell ref="M6:M7"/>
    <mergeCell ref="L6:L7"/>
    <mergeCell ref="K6:K7"/>
    <mergeCell ref="J6:J7"/>
    <mergeCell ref="I6:I7"/>
    <mergeCell ref="H6:H7"/>
    <mergeCell ref="B86:N86"/>
    <mergeCell ref="A1:N1"/>
    <mergeCell ref="A2:N2"/>
    <mergeCell ref="A5:A7"/>
    <mergeCell ref="K4:N4"/>
    <mergeCell ref="D5:N5"/>
    <mergeCell ref="C5:C7"/>
    <mergeCell ref="B5:B7"/>
    <mergeCell ref="D6:D7"/>
    <mergeCell ref="N6:N7"/>
  </mergeCells>
  <printOptions/>
  <pageMargins left="0.76" right="0.2" top="0.5" bottom="0.5" header="0" footer="0"/>
  <pageSetup horizontalDpi="300" verticalDpi="300" orientation="landscape" paperSize="9" r:id="rId1"/>
  <headerFooter alignWithMargins="0">
    <oddFooter>&amp;C&amp;"Times New Roman,Regular"&amp;10&amp;P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388" t="s">
        <v>554</v>
      </c>
      <c r="B1" s="388"/>
      <c r="C1" s="388"/>
      <c r="D1" s="388"/>
      <c r="E1" s="388"/>
      <c r="H1" s="42" t="s">
        <v>520</v>
      </c>
      <c r="I1" s="41" t="s">
        <v>521</v>
      </c>
      <c r="J1" s="41" t="s">
        <v>522</v>
      </c>
      <c r="K1" s="41" t="s">
        <v>523</v>
      </c>
      <c r="L1" s="44" t="s">
        <v>524</v>
      </c>
    </row>
    <row r="2" spans="1:12" ht="19.5">
      <c r="A2" s="36"/>
      <c r="B2" s="36"/>
      <c r="C2" s="36"/>
      <c r="D2" s="43"/>
      <c r="E2" s="43"/>
      <c r="H2" s="28" t="s">
        <v>531</v>
      </c>
      <c r="I2" s="12" t="s">
        <v>536</v>
      </c>
      <c r="J2" s="14"/>
      <c r="K2" s="14"/>
      <c r="L2" s="47"/>
    </row>
    <row r="3" spans="1:12" ht="19.5">
      <c r="A3" s="36"/>
      <c r="B3" s="391" t="s">
        <v>560</v>
      </c>
      <c r="C3" s="391"/>
      <c r="D3" s="391"/>
      <c r="E3" s="391"/>
      <c r="F3" s="391"/>
      <c r="H3" s="28">
        <v>1</v>
      </c>
      <c r="I3" s="15" t="s">
        <v>470</v>
      </c>
      <c r="J3" s="14" t="s">
        <v>444</v>
      </c>
      <c r="K3" s="14">
        <v>135</v>
      </c>
      <c r="L3" s="46">
        <v>42860</v>
      </c>
    </row>
    <row r="4" spans="1:12" s="35" customFormat="1" ht="17.25">
      <c r="A4" s="41"/>
      <c r="B4" s="41" t="s">
        <v>521</v>
      </c>
      <c r="C4" s="41" t="s">
        <v>522</v>
      </c>
      <c r="D4" s="44" t="s">
        <v>563</v>
      </c>
      <c r="E4" s="44" t="s">
        <v>253</v>
      </c>
      <c r="F4" s="37"/>
      <c r="H4" s="28">
        <v>2</v>
      </c>
      <c r="I4" s="15" t="s">
        <v>471</v>
      </c>
      <c r="J4" s="14" t="s">
        <v>444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556</v>
      </c>
      <c r="C5" s="58" t="s">
        <v>559</v>
      </c>
      <c r="D5" s="60" t="s">
        <v>565</v>
      </c>
      <c r="E5" s="60">
        <v>1200</v>
      </c>
      <c r="H5" s="28">
        <v>3</v>
      </c>
      <c r="I5" s="15" t="s">
        <v>472</v>
      </c>
      <c r="J5" s="14" t="s">
        <v>444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557</v>
      </c>
      <c r="C6" s="58" t="s">
        <v>559</v>
      </c>
      <c r="D6" s="60" t="s">
        <v>561</v>
      </c>
      <c r="E6" s="60">
        <v>900</v>
      </c>
      <c r="H6" s="28">
        <v>4</v>
      </c>
      <c r="I6" s="15" t="s">
        <v>473</v>
      </c>
      <c r="J6" s="14" t="s">
        <v>444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558</v>
      </c>
      <c r="C7" s="58" t="s">
        <v>559</v>
      </c>
      <c r="D7" s="60" t="s">
        <v>562</v>
      </c>
      <c r="E7" s="60">
        <v>1800</v>
      </c>
      <c r="H7" s="28" t="s">
        <v>532</v>
      </c>
      <c r="I7" s="39" t="s">
        <v>537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470</v>
      </c>
      <c r="J8" s="14" t="s">
        <v>444</v>
      </c>
      <c r="K8" s="14">
        <v>135</v>
      </c>
      <c r="L8" s="46">
        <v>71430</v>
      </c>
    </row>
    <row r="9" spans="1:12" ht="29.25" customHeight="1">
      <c r="A9" s="36"/>
      <c r="B9" s="391" t="s">
        <v>564</v>
      </c>
      <c r="C9" s="391"/>
      <c r="D9" s="391"/>
      <c r="E9" s="391"/>
      <c r="F9" s="391"/>
      <c r="G9" s="31"/>
      <c r="H9" s="28">
        <v>2</v>
      </c>
      <c r="I9" s="15" t="s">
        <v>471</v>
      </c>
      <c r="J9" s="14" t="s">
        <v>444</v>
      </c>
      <c r="K9" s="14">
        <v>165</v>
      </c>
      <c r="L9" s="46">
        <v>100000</v>
      </c>
    </row>
    <row r="10" spans="1:12" ht="19.5" thickBot="1">
      <c r="A10" s="41" t="s">
        <v>520</v>
      </c>
      <c r="B10" s="41" t="s">
        <v>521</v>
      </c>
      <c r="C10" s="41" t="s">
        <v>522</v>
      </c>
      <c r="D10" s="392" t="s">
        <v>254</v>
      </c>
      <c r="E10" s="44" t="s">
        <v>252</v>
      </c>
      <c r="F10" s="18"/>
      <c r="G10" s="19"/>
      <c r="H10" s="28">
        <v>3</v>
      </c>
      <c r="I10" s="15" t="s">
        <v>472</v>
      </c>
      <c r="J10" s="14" t="s">
        <v>444</v>
      </c>
      <c r="K10" s="14">
        <v>309</v>
      </c>
      <c r="L10" s="46">
        <v>152380</v>
      </c>
    </row>
    <row r="11" spans="1:12" ht="21" customHeight="1" thickTop="1">
      <c r="A11" s="28" t="s">
        <v>525</v>
      </c>
      <c r="B11" s="12" t="s">
        <v>540</v>
      </c>
      <c r="C11" s="11"/>
      <c r="D11" s="393"/>
      <c r="E11" s="45"/>
      <c r="F11" s="13"/>
      <c r="G11" s="20"/>
      <c r="H11" s="28">
        <v>4</v>
      </c>
      <c r="I11" s="15" t="s">
        <v>473</v>
      </c>
      <c r="J11" s="14" t="s">
        <v>444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420</v>
      </c>
      <c r="C12" s="52" t="s">
        <v>418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474</v>
      </c>
      <c r="J12" s="14" t="s">
        <v>444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407</v>
      </c>
      <c r="C13" s="52" t="s">
        <v>418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475</v>
      </c>
      <c r="J13" s="14" t="s">
        <v>444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408</v>
      </c>
      <c r="C14" s="52" t="s">
        <v>418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476</v>
      </c>
      <c r="J14" s="14" t="s">
        <v>444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409</v>
      </c>
      <c r="C15" s="52" t="s">
        <v>418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477</v>
      </c>
      <c r="J15" s="14" t="s">
        <v>444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410</v>
      </c>
      <c r="C16" s="52" t="s">
        <v>418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478</v>
      </c>
      <c r="J16" s="14" t="s">
        <v>444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411</v>
      </c>
      <c r="C17" s="52" t="s">
        <v>418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479</v>
      </c>
      <c r="J17" s="14" t="s">
        <v>444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412</v>
      </c>
      <c r="C18" s="52" t="s">
        <v>418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480</v>
      </c>
      <c r="J18" s="14" t="s">
        <v>444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413</v>
      </c>
      <c r="C19" s="52" t="s">
        <v>418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481</v>
      </c>
      <c r="J19" s="14" t="s">
        <v>444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414</v>
      </c>
      <c r="C20" s="52" t="s">
        <v>418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482</v>
      </c>
      <c r="J20" s="14" t="s">
        <v>444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415</v>
      </c>
      <c r="C21" s="52" t="s">
        <v>418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483</v>
      </c>
      <c r="J21" s="14" t="s">
        <v>444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416</v>
      </c>
      <c r="C22" s="52" t="s">
        <v>418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484</v>
      </c>
      <c r="J22" s="14" t="s">
        <v>444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417</v>
      </c>
      <c r="C23" s="52" t="s">
        <v>418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485</v>
      </c>
      <c r="J23" s="14" t="s">
        <v>444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486</v>
      </c>
      <c r="J24" s="14" t="s">
        <v>444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421</v>
      </c>
      <c r="C25" s="52" t="s">
        <v>418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533</v>
      </c>
      <c r="I25" s="12" t="s">
        <v>487</v>
      </c>
      <c r="J25" s="14"/>
      <c r="K25" s="14"/>
      <c r="L25" s="47"/>
    </row>
    <row r="26" spans="1:12" ht="17.25" customHeight="1">
      <c r="A26" s="28">
        <v>15</v>
      </c>
      <c r="B26" s="51" t="s">
        <v>422</v>
      </c>
      <c r="C26" s="52" t="s">
        <v>418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488</v>
      </c>
      <c r="J26" s="14" t="s">
        <v>489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423</v>
      </c>
      <c r="C27" s="52" t="s">
        <v>418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490</v>
      </c>
      <c r="J27" s="14" t="s">
        <v>489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424</v>
      </c>
      <c r="C28" s="52" t="s">
        <v>418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491</v>
      </c>
      <c r="J28" s="14" t="s">
        <v>489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425</v>
      </c>
      <c r="C29" s="52" t="s">
        <v>418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492</v>
      </c>
      <c r="J29" s="14" t="s">
        <v>489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426</v>
      </c>
      <c r="C30" s="52" t="s">
        <v>418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493</v>
      </c>
      <c r="J30" s="14" t="s">
        <v>489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427</v>
      </c>
      <c r="C31" s="52" t="s">
        <v>418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494</v>
      </c>
      <c r="J31" s="14" t="s">
        <v>489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428</v>
      </c>
      <c r="C32" s="52" t="s">
        <v>418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495</v>
      </c>
      <c r="J32" s="14" t="s">
        <v>489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429</v>
      </c>
      <c r="C33" s="52" t="s">
        <v>418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496</v>
      </c>
      <c r="J33" s="14" t="s">
        <v>489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430</v>
      </c>
      <c r="C34" s="52" t="s">
        <v>418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497</v>
      </c>
      <c r="J34" s="14" t="s">
        <v>489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431</v>
      </c>
      <c r="C35" s="52" t="s">
        <v>418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498</v>
      </c>
      <c r="J35" s="14" t="s">
        <v>489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432</v>
      </c>
      <c r="C36" s="52" t="s">
        <v>418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499</v>
      </c>
      <c r="J36" s="14" t="s">
        <v>489</v>
      </c>
      <c r="K36" s="14">
        <v>545</v>
      </c>
      <c r="L36" s="46">
        <v>570480</v>
      </c>
    </row>
    <row r="37" spans="1:12" ht="18.75" customHeight="1">
      <c r="A37" s="27" t="s">
        <v>526</v>
      </c>
      <c r="B37" s="38" t="s">
        <v>433</v>
      </c>
      <c r="C37" s="52"/>
      <c r="D37" s="54"/>
      <c r="E37" s="54"/>
      <c r="F37" s="14"/>
      <c r="G37" s="23"/>
      <c r="H37" s="28">
        <v>12</v>
      </c>
      <c r="I37" s="15" t="s">
        <v>500</v>
      </c>
      <c r="J37" s="14" t="s">
        <v>489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434</v>
      </c>
      <c r="C38" s="52" t="s">
        <v>418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501</v>
      </c>
      <c r="J38" s="14" t="s">
        <v>489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435</v>
      </c>
      <c r="C39" s="52" t="s">
        <v>418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502</v>
      </c>
      <c r="J39" s="14" t="s">
        <v>489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436</v>
      </c>
      <c r="C40" s="52" t="s">
        <v>418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503</v>
      </c>
      <c r="J40" s="14" t="s">
        <v>489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437</v>
      </c>
      <c r="C41" s="52" t="s">
        <v>418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504</v>
      </c>
      <c r="J41" s="14" t="s">
        <v>489</v>
      </c>
      <c r="K41" s="14">
        <v>560</v>
      </c>
      <c r="L41" s="46">
        <v>695240</v>
      </c>
    </row>
    <row r="42" spans="1:12" ht="18.75" customHeight="1">
      <c r="A42" s="27" t="s">
        <v>527</v>
      </c>
      <c r="B42" s="38" t="s">
        <v>438</v>
      </c>
      <c r="C42" s="52"/>
      <c r="D42" s="54"/>
      <c r="E42" s="54"/>
      <c r="F42" s="14"/>
      <c r="G42" s="23"/>
      <c r="H42" s="28" t="s">
        <v>534</v>
      </c>
      <c r="I42" s="12" t="s">
        <v>519</v>
      </c>
      <c r="J42" s="14"/>
      <c r="K42" s="14"/>
      <c r="L42" s="46"/>
    </row>
    <row r="43" spans="1:12" ht="17.25" customHeight="1">
      <c r="A43" s="27">
        <v>1</v>
      </c>
      <c r="B43" s="51" t="s">
        <v>439</v>
      </c>
      <c r="C43" s="52" t="s">
        <v>418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505</v>
      </c>
      <c r="J43" s="14" t="s">
        <v>506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440</v>
      </c>
      <c r="C44" s="52" t="s">
        <v>418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507</v>
      </c>
      <c r="J44" s="14" t="s">
        <v>506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441</v>
      </c>
      <c r="C45" s="52" t="s">
        <v>418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528</v>
      </c>
      <c r="B46" s="38" t="s">
        <v>442</v>
      </c>
      <c r="C46" s="52" t="s">
        <v>418</v>
      </c>
      <c r="D46" s="54"/>
      <c r="E46" s="53"/>
      <c r="F46" s="16">
        <f t="shared" si="1"/>
        <v>0</v>
      </c>
      <c r="G46" s="22"/>
      <c r="H46" s="28" t="s">
        <v>535</v>
      </c>
      <c r="I46" s="12" t="s">
        <v>508</v>
      </c>
      <c r="J46" s="14"/>
      <c r="K46" s="14"/>
      <c r="L46" s="47"/>
    </row>
    <row r="47" spans="1:12" ht="18.75" customHeight="1">
      <c r="A47" s="27">
        <v>1</v>
      </c>
      <c r="B47" s="51" t="s">
        <v>566</v>
      </c>
      <c r="C47" s="52" t="s">
        <v>418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509</v>
      </c>
      <c r="J47" s="14" t="s">
        <v>510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567</v>
      </c>
      <c r="C48" s="52" t="s">
        <v>418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511</v>
      </c>
      <c r="J48" s="14" t="s">
        <v>510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243</v>
      </c>
      <c r="C49" s="52" t="s">
        <v>418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512</v>
      </c>
      <c r="J49" s="14" t="s">
        <v>510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244</v>
      </c>
      <c r="C50" s="52" t="s">
        <v>418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513</v>
      </c>
      <c r="J50" s="14" t="s">
        <v>510</v>
      </c>
      <c r="K50" s="14">
        <v>2500</v>
      </c>
      <c r="L50" s="46">
        <v>604760</v>
      </c>
    </row>
    <row r="51" spans="1:12" ht="16.5">
      <c r="A51" s="27">
        <v>5</v>
      </c>
      <c r="B51" s="51" t="s">
        <v>245</v>
      </c>
      <c r="C51" s="52" t="s">
        <v>418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514</v>
      </c>
      <c r="J51" s="14" t="s">
        <v>510</v>
      </c>
      <c r="K51" s="14">
        <v>2500</v>
      </c>
      <c r="L51" s="46">
        <v>619050</v>
      </c>
    </row>
    <row r="52" spans="1:12" ht="16.5">
      <c r="A52" s="27">
        <v>6</v>
      </c>
      <c r="B52" s="51" t="s">
        <v>246</v>
      </c>
      <c r="C52" s="52" t="s">
        <v>418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515</v>
      </c>
      <c r="J52" s="14" t="s">
        <v>510</v>
      </c>
      <c r="K52" s="14">
        <v>2500</v>
      </c>
      <c r="L52" s="46">
        <v>647620</v>
      </c>
    </row>
    <row r="53" spans="1:12" ht="16.5">
      <c r="A53" s="27">
        <v>7</v>
      </c>
      <c r="B53" s="51" t="s">
        <v>247</v>
      </c>
      <c r="C53" s="52" t="s">
        <v>418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516</v>
      </c>
      <c r="J53" s="14" t="s">
        <v>510</v>
      </c>
      <c r="K53" s="14">
        <v>2500</v>
      </c>
      <c r="L53" s="46">
        <v>676190</v>
      </c>
    </row>
    <row r="54" spans="1:12" ht="16.5">
      <c r="A54" s="27">
        <v>8</v>
      </c>
      <c r="B54" s="51" t="s">
        <v>248</v>
      </c>
      <c r="C54" s="52" t="s">
        <v>418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517</v>
      </c>
      <c r="J54" s="14" t="s">
        <v>510</v>
      </c>
      <c r="K54" s="14">
        <v>2500</v>
      </c>
      <c r="L54" s="46">
        <v>685710</v>
      </c>
    </row>
    <row r="55" spans="1:12" ht="16.5">
      <c r="A55" s="27">
        <v>9</v>
      </c>
      <c r="B55" s="51" t="s">
        <v>249</v>
      </c>
      <c r="C55" s="52" t="s">
        <v>418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518</v>
      </c>
      <c r="J55" s="14" t="s">
        <v>510</v>
      </c>
      <c r="K55" s="14">
        <v>2500</v>
      </c>
      <c r="L55" s="46">
        <v>704760</v>
      </c>
    </row>
    <row r="56" spans="1:12" ht="21.75" customHeight="1">
      <c r="A56" s="28" t="s">
        <v>529</v>
      </c>
      <c r="B56" s="389" t="s">
        <v>539</v>
      </c>
      <c r="C56" s="390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443</v>
      </c>
      <c r="C57" s="52" t="s">
        <v>444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445</v>
      </c>
      <c r="C58" s="52" t="s">
        <v>444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446</v>
      </c>
      <c r="C59" s="52" t="s">
        <v>444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447</v>
      </c>
      <c r="C60" s="52" t="s">
        <v>444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448</v>
      </c>
      <c r="C61" s="52" t="s">
        <v>444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449</v>
      </c>
      <c r="C62" s="52" t="s">
        <v>444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450</v>
      </c>
      <c r="C63" s="52" t="s">
        <v>444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451</v>
      </c>
      <c r="C64" s="52" t="s">
        <v>444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452</v>
      </c>
      <c r="C65" s="52" t="s">
        <v>444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453</v>
      </c>
      <c r="C66" s="52" t="s">
        <v>444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530</v>
      </c>
      <c r="B67" s="38" t="s">
        <v>538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454</v>
      </c>
      <c r="C68" s="52" t="s">
        <v>444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455</v>
      </c>
      <c r="C69" s="52" t="s">
        <v>444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456</v>
      </c>
      <c r="C70" s="52" t="s">
        <v>444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457</v>
      </c>
      <c r="C71" s="52" t="s">
        <v>444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458</v>
      </c>
      <c r="C72" s="52" t="s">
        <v>444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459</v>
      </c>
      <c r="C73" s="52" t="s">
        <v>444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460</v>
      </c>
      <c r="C74" s="52" t="s">
        <v>444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461</v>
      </c>
      <c r="C75" s="52" t="s">
        <v>444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462</v>
      </c>
      <c r="C76" s="52" t="s">
        <v>444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463</v>
      </c>
      <c r="C77" s="52" t="s">
        <v>444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464</v>
      </c>
      <c r="C78" s="52" t="s">
        <v>444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465</v>
      </c>
      <c r="C79" s="52" t="s">
        <v>444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466</v>
      </c>
      <c r="C80" s="52" t="s">
        <v>444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467</v>
      </c>
      <c r="C81" s="52" t="s">
        <v>444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468</v>
      </c>
      <c r="C82" s="52" t="s">
        <v>444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469</v>
      </c>
      <c r="C83" s="52" t="s">
        <v>444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394" t="s">
        <v>309</v>
      </c>
      <c r="B1" s="394"/>
      <c r="C1" s="394"/>
      <c r="D1" s="394"/>
    </row>
    <row r="2" spans="1:4" ht="21.75" customHeight="1">
      <c r="A2" s="106" t="s">
        <v>310</v>
      </c>
      <c r="B2" s="95"/>
      <c r="C2" s="95"/>
      <c r="D2" s="95"/>
    </row>
    <row r="3" spans="1:4" ht="25.5" customHeight="1">
      <c r="A3" s="395" t="s">
        <v>404</v>
      </c>
      <c r="B3" s="395" t="s">
        <v>311</v>
      </c>
      <c r="C3" s="395" t="s">
        <v>301</v>
      </c>
      <c r="D3" s="395" t="s">
        <v>312</v>
      </c>
    </row>
    <row r="4" spans="1:4" ht="15.75" thickBot="1">
      <c r="A4" s="396"/>
      <c r="B4" s="396"/>
      <c r="C4" s="396"/>
      <c r="D4" s="396"/>
    </row>
    <row r="5" spans="1:4" ht="17.25" thickTop="1">
      <c r="A5" s="87"/>
      <c r="B5" s="88"/>
      <c r="C5" s="89"/>
      <c r="D5" s="90"/>
    </row>
    <row r="6" spans="1:4" ht="15.75">
      <c r="A6" s="101" t="s">
        <v>525</v>
      </c>
      <c r="B6" s="100" t="s">
        <v>313</v>
      </c>
      <c r="C6" s="97"/>
      <c r="D6" s="102"/>
    </row>
    <row r="7" spans="1:5" ht="15.75">
      <c r="A7" s="103">
        <v>1</v>
      </c>
      <c r="B7" s="96" t="s">
        <v>314</v>
      </c>
      <c r="C7" s="97" t="s">
        <v>315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316</v>
      </c>
      <c r="C8" s="97" t="s">
        <v>315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317</v>
      </c>
      <c r="C9" s="97" t="s">
        <v>315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319</v>
      </c>
      <c r="C10" s="97" t="s">
        <v>315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320</v>
      </c>
      <c r="C11" s="97" t="s">
        <v>315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321</v>
      </c>
      <c r="C12" s="97" t="s">
        <v>315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322</v>
      </c>
      <c r="C13" s="97" t="s">
        <v>315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323</v>
      </c>
      <c r="C14" s="97" t="s">
        <v>315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324</v>
      </c>
      <c r="C15" s="97" t="s">
        <v>315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325</v>
      </c>
      <c r="C16" s="97" t="s">
        <v>315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326</v>
      </c>
      <c r="C17" s="97" t="s">
        <v>315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327</v>
      </c>
      <c r="C18" s="97" t="s">
        <v>315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283</v>
      </c>
      <c r="C19" s="97" t="s">
        <v>315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328</v>
      </c>
      <c r="C20" s="97" t="s">
        <v>315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329</v>
      </c>
      <c r="C21" s="97" t="s">
        <v>315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330</v>
      </c>
      <c r="C22" s="97" t="s">
        <v>315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331</v>
      </c>
      <c r="C23" s="97" t="s">
        <v>315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332</v>
      </c>
      <c r="C24" s="97" t="s">
        <v>315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333</v>
      </c>
      <c r="C25" s="97" t="s">
        <v>315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334</v>
      </c>
      <c r="C26" s="97" t="s">
        <v>315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335</v>
      </c>
      <c r="C27" s="97" t="s">
        <v>315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336</v>
      </c>
      <c r="C28" s="97" t="s">
        <v>315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337</v>
      </c>
      <c r="C29" s="97" t="s">
        <v>315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338</v>
      </c>
      <c r="C30" s="97" t="s">
        <v>315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339</v>
      </c>
      <c r="C31" s="97" t="s">
        <v>315</v>
      </c>
      <c r="D31" s="110">
        <f t="shared" si="0"/>
        <v>16386363.636363635</v>
      </c>
      <c r="E31" s="109">
        <v>18025000</v>
      </c>
    </row>
    <row r="32" spans="1:4" ht="15.75">
      <c r="A32" s="94" t="s">
        <v>526</v>
      </c>
      <c r="B32" s="100" t="s">
        <v>340</v>
      </c>
      <c r="C32" s="97"/>
      <c r="D32" s="110"/>
    </row>
    <row r="33" spans="1:5" ht="15.75">
      <c r="A33" s="61">
        <v>1</v>
      </c>
      <c r="B33" s="96" t="s">
        <v>575</v>
      </c>
      <c r="C33" s="97" t="s">
        <v>315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576</v>
      </c>
      <c r="C34" s="97" t="s">
        <v>315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577</v>
      </c>
      <c r="C35" s="97" t="s">
        <v>315</v>
      </c>
      <c r="D35" s="110">
        <f t="shared" si="0"/>
        <v>550000</v>
      </c>
      <c r="E35" s="109">
        <v>605000</v>
      </c>
    </row>
    <row r="36" spans="1:4" ht="15.75">
      <c r="A36" s="94" t="s">
        <v>527</v>
      </c>
      <c r="B36" s="100" t="s">
        <v>341</v>
      </c>
      <c r="C36" s="97"/>
      <c r="D36" s="110"/>
    </row>
    <row r="37" spans="1:5" ht="15.75">
      <c r="A37" s="61">
        <v>1</v>
      </c>
      <c r="B37" s="96" t="s">
        <v>578</v>
      </c>
      <c r="C37" s="97" t="s">
        <v>315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579</v>
      </c>
      <c r="C38" s="97" t="s">
        <v>315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580</v>
      </c>
      <c r="C39" s="97" t="s">
        <v>315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342</v>
      </c>
      <c r="C40" s="97" t="s">
        <v>315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343</v>
      </c>
      <c r="C41" s="97" t="s">
        <v>315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344</v>
      </c>
      <c r="C42" s="97" t="s">
        <v>315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581</v>
      </c>
      <c r="C43" s="97" t="s">
        <v>315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582</v>
      </c>
      <c r="C44" s="97" t="s">
        <v>315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583</v>
      </c>
      <c r="C45" s="97" t="s">
        <v>315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345</v>
      </c>
      <c r="C46" s="97" t="s">
        <v>315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346</v>
      </c>
      <c r="C47" s="97" t="s">
        <v>315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347</v>
      </c>
      <c r="C48" s="97" t="s">
        <v>315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584</v>
      </c>
      <c r="C49" s="97" t="s">
        <v>315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585</v>
      </c>
      <c r="C50" s="97" t="s">
        <v>315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586</v>
      </c>
      <c r="C51" s="97" t="s">
        <v>315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348</v>
      </c>
      <c r="C52" s="97" t="s">
        <v>315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349</v>
      </c>
      <c r="C53" s="97" t="s">
        <v>315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350</v>
      </c>
      <c r="C54" s="97" t="s">
        <v>315</v>
      </c>
      <c r="D54" s="110">
        <f t="shared" si="0"/>
        <v>1686363.6363636362</v>
      </c>
      <c r="E54" s="109">
        <v>1855000</v>
      </c>
    </row>
    <row r="55" spans="1:4" ht="15.75">
      <c r="A55" s="101" t="s">
        <v>529</v>
      </c>
      <c r="B55" s="100" t="s">
        <v>351</v>
      </c>
      <c r="C55" s="97"/>
      <c r="D55" s="110"/>
    </row>
    <row r="56" spans="1:5" ht="15.75">
      <c r="A56" s="103">
        <v>1</v>
      </c>
      <c r="B56" s="96" t="s">
        <v>352</v>
      </c>
      <c r="C56" s="97" t="s">
        <v>353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354</v>
      </c>
      <c r="C57" s="97" t="s">
        <v>353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355</v>
      </c>
      <c r="C58" s="97" t="s">
        <v>353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356</v>
      </c>
      <c r="C59" s="97" t="s">
        <v>353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357</v>
      </c>
      <c r="C60" s="97" t="s">
        <v>353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358</v>
      </c>
      <c r="C61" s="97" t="s">
        <v>353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359</v>
      </c>
      <c r="C62" s="97" t="s">
        <v>353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360</v>
      </c>
      <c r="C63" s="97" t="s">
        <v>353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361</v>
      </c>
      <c r="C64" s="97" t="s">
        <v>353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362</v>
      </c>
      <c r="C65" s="97" t="s">
        <v>353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594</v>
      </c>
      <c r="C66" s="97" t="s">
        <v>353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595</v>
      </c>
      <c r="C67" s="97" t="s">
        <v>353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596</v>
      </c>
      <c r="C68" s="97" t="s">
        <v>353</v>
      </c>
      <c r="D68" s="110">
        <f>E68/1.1</f>
        <v>804545.4545454545</v>
      </c>
      <c r="E68" s="109">
        <v>885000</v>
      </c>
    </row>
    <row r="69" spans="1:4" ht="15.75">
      <c r="A69" s="101" t="s">
        <v>530</v>
      </c>
      <c r="B69" s="100" t="s">
        <v>250</v>
      </c>
      <c r="C69" s="97"/>
      <c r="D69" s="110"/>
    </row>
    <row r="70" spans="1:5" ht="15.75">
      <c r="A70" s="103">
        <v>1</v>
      </c>
      <c r="B70" s="96" t="s">
        <v>363</v>
      </c>
      <c r="C70" s="97" t="s">
        <v>353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364</v>
      </c>
      <c r="C71" s="97" t="s">
        <v>353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365</v>
      </c>
      <c r="C72" s="97" t="s">
        <v>353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366</v>
      </c>
      <c r="C73" s="97" t="s">
        <v>353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367</v>
      </c>
      <c r="C74" s="97" t="s">
        <v>353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368</v>
      </c>
      <c r="C75" s="97" t="s">
        <v>353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369</v>
      </c>
      <c r="C76" s="97" t="s">
        <v>353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370</v>
      </c>
      <c r="C77" s="97" t="s">
        <v>353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371</v>
      </c>
      <c r="C78" s="97" t="s">
        <v>353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372</v>
      </c>
      <c r="C79" s="97" t="s">
        <v>353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373</v>
      </c>
      <c r="C80" s="97" t="s">
        <v>353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374</v>
      </c>
      <c r="C81" s="97" t="s">
        <v>353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375</v>
      </c>
      <c r="C82" s="97" t="s">
        <v>353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376</v>
      </c>
      <c r="C83" s="97" t="s">
        <v>353</v>
      </c>
      <c r="D83" s="110">
        <f t="shared" si="1"/>
        <v>1118181.8181818181</v>
      </c>
      <c r="E83" s="109">
        <v>1230000</v>
      </c>
    </row>
    <row r="84" spans="1:4" ht="15.75">
      <c r="A84" s="101" t="s">
        <v>531</v>
      </c>
      <c r="B84" s="100" t="s">
        <v>377</v>
      </c>
      <c r="C84" s="97"/>
      <c r="D84" s="110"/>
    </row>
    <row r="85" spans="1:5" ht="15.75">
      <c r="A85" s="103">
        <v>1</v>
      </c>
      <c r="B85" s="96" t="s">
        <v>378</v>
      </c>
      <c r="C85" s="97" t="s">
        <v>353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379</v>
      </c>
      <c r="C86" s="97" t="s">
        <v>353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380</v>
      </c>
      <c r="C87" s="97" t="s">
        <v>353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381</v>
      </c>
      <c r="C88" s="97" t="s">
        <v>353</v>
      </c>
      <c r="D88" s="110">
        <f t="shared" si="1"/>
        <v>195454.54545454544</v>
      </c>
      <c r="E88" s="109">
        <v>215000</v>
      </c>
    </row>
    <row r="89" spans="1:4" ht="15.75">
      <c r="A89" s="101" t="s">
        <v>532</v>
      </c>
      <c r="B89" s="100" t="s">
        <v>382</v>
      </c>
      <c r="C89" s="97"/>
      <c r="D89" s="110"/>
    </row>
    <row r="90" spans="1:5" ht="15.75">
      <c r="A90" s="103">
        <v>1</v>
      </c>
      <c r="B90" s="96" t="s">
        <v>378</v>
      </c>
      <c r="C90" s="97" t="s">
        <v>353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379</v>
      </c>
      <c r="C91" s="97" t="s">
        <v>353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380</v>
      </c>
      <c r="C92" s="97" t="s">
        <v>353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381</v>
      </c>
      <c r="C93" s="97" t="s">
        <v>353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587</v>
      </c>
      <c r="C94" s="97" t="s">
        <v>353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588</v>
      </c>
      <c r="C95" s="97" t="s">
        <v>353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589</v>
      </c>
      <c r="C96" s="97" t="s">
        <v>353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383</v>
      </c>
      <c r="C97" s="97" t="s">
        <v>353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590</v>
      </c>
      <c r="C98" s="97" t="s">
        <v>353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384</v>
      </c>
      <c r="C99" s="97" t="s">
        <v>353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385</v>
      </c>
      <c r="C100" s="97" t="s">
        <v>353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386</v>
      </c>
      <c r="C101" s="97" t="s">
        <v>353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387</v>
      </c>
      <c r="C102" s="97" t="s">
        <v>353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597</v>
      </c>
      <c r="C103" s="97" t="s">
        <v>353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598</v>
      </c>
      <c r="C104" s="97" t="s">
        <v>353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599</v>
      </c>
      <c r="C105" s="97" t="s">
        <v>353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600</v>
      </c>
      <c r="C106" s="97" t="s">
        <v>353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601</v>
      </c>
      <c r="C107" s="97" t="s">
        <v>353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602</v>
      </c>
      <c r="C108" s="97" t="s">
        <v>353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603</v>
      </c>
      <c r="C109" s="97" t="s">
        <v>353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604</v>
      </c>
      <c r="C110" s="97" t="s">
        <v>353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390</v>
      </c>
      <c r="C111" s="97" t="s">
        <v>353</v>
      </c>
      <c r="D111" s="110">
        <f t="shared" si="1"/>
        <v>7027272.727272727</v>
      </c>
      <c r="E111" s="109">
        <v>7730000</v>
      </c>
    </row>
    <row r="112" spans="1:4" ht="15.75">
      <c r="A112" s="101" t="s">
        <v>533</v>
      </c>
      <c r="B112" s="100" t="s">
        <v>606</v>
      </c>
      <c r="C112" s="97"/>
      <c r="D112" s="110"/>
    </row>
    <row r="113" spans="1:5" ht="15.75">
      <c r="A113" s="103">
        <v>1</v>
      </c>
      <c r="B113" s="98" t="s">
        <v>607</v>
      </c>
      <c r="C113" s="97" t="s">
        <v>615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608</v>
      </c>
      <c r="C114" s="97" t="s">
        <v>615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609</v>
      </c>
      <c r="C115" s="97" t="s">
        <v>615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610</v>
      </c>
      <c r="C116" s="97" t="s">
        <v>615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611</v>
      </c>
      <c r="C117" s="97" t="s">
        <v>615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612</v>
      </c>
      <c r="C118" s="97" t="s">
        <v>615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613</v>
      </c>
      <c r="C119" s="97" t="s">
        <v>615</v>
      </c>
      <c r="D119" s="110">
        <f t="shared" si="1"/>
        <v>313636.3636363636</v>
      </c>
      <c r="E119" s="109">
        <v>345000</v>
      </c>
    </row>
    <row r="120" spans="1:4" ht="15.75">
      <c r="A120" s="101" t="s">
        <v>534</v>
      </c>
      <c r="B120" s="100" t="s">
        <v>391</v>
      </c>
      <c r="C120" s="97"/>
      <c r="D120" s="110"/>
    </row>
    <row r="121" spans="1:5" ht="15.75">
      <c r="A121" s="103">
        <v>1</v>
      </c>
      <c r="B121" s="96" t="s">
        <v>488</v>
      </c>
      <c r="C121" s="97" t="s">
        <v>285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490</v>
      </c>
      <c r="C122" s="97" t="s">
        <v>285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491</v>
      </c>
      <c r="C123" s="97" t="s">
        <v>285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492</v>
      </c>
      <c r="C124" s="97" t="s">
        <v>285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493</v>
      </c>
      <c r="C125" s="97" t="s">
        <v>285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494</v>
      </c>
      <c r="C126" s="97" t="s">
        <v>285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495</v>
      </c>
      <c r="C127" s="97" t="s">
        <v>285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496</v>
      </c>
      <c r="C128" s="97" t="s">
        <v>285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497</v>
      </c>
      <c r="C129" s="97" t="s">
        <v>285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498</v>
      </c>
      <c r="C130" s="97" t="s">
        <v>285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499</v>
      </c>
      <c r="C131" s="97" t="s">
        <v>285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500</v>
      </c>
      <c r="C132" s="97" t="s">
        <v>285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501</v>
      </c>
      <c r="C133" s="97" t="s">
        <v>285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502</v>
      </c>
      <c r="C134" s="97" t="s">
        <v>285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503</v>
      </c>
      <c r="C135" s="97" t="s">
        <v>285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504</v>
      </c>
      <c r="C136" s="97" t="s">
        <v>285</v>
      </c>
      <c r="D136" s="110">
        <f t="shared" si="1"/>
        <v>795454.5454545454</v>
      </c>
      <c r="E136" s="109">
        <v>875000</v>
      </c>
    </row>
    <row r="137" spans="1:4" ht="15.75">
      <c r="A137" s="101" t="s">
        <v>535</v>
      </c>
      <c r="B137" s="100" t="s">
        <v>392</v>
      </c>
      <c r="C137" s="97"/>
      <c r="D137" s="110"/>
    </row>
    <row r="138" spans="1:5" ht="15.75">
      <c r="A138" s="103">
        <v>1</v>
      </c>
      <c r="B138" s="96" t="s">
        <v>393</v>
      </c>
      <c r="C138" s="97" t="s">
        <v>394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388</v>
      </c>
      <c r="C139" s="97" t="s">
        <v>394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605</v>
      </c>
      <c r="C140" s="97" t="s">
        <v>394</v>
      </c>
      <c r="D140" s="110">
        <f t="shared" si="1"/>
        <v>54545.454545454544</v>
      </c>
      <c r="E140" s="109">
        <v>60000</v>
      </c>
    </row>
    <row r="141" spans="1:4" ht="15.75">
      <c r="A141" s="101" t="s">
        <v>614</v>
      </c>
      <c r="B141" s="100" t="s">
        <v>395</v>
      </c>
      <c r="C141" s="97"/>
      <c r="D141" s="110"/>
    </row>
    <row r="142" spans="1:5" ht="15.75">
      <c r="A142" s="103">
        <v>1</v>
      </c>
      <c r="B142" s="96" t="s">
        <v>396</v>
      </c>
      <c r="C142" s="97" t="s">
        <v>510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397</v>
      </c>
      <c r="C143" s="97" t="s">
        <v>510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398</v>
      </c>
      <c r="C144" s="97" t="s">
        <v>510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399</v>
      </c>
      <c r="C145" s="97" t="s">
        <v>510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400</v>
      </c>
      <c r="C146" s="97" t="s">
        <v>510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401</v>
      </c>
      <c r="C147" s="97" t="s">
        <v>510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402</v>
      </c>
      <c r="C148" s="97" t="s">
        <v>510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403</v>
      </c>
      <c r="C149" s="97" t="s">
        <v>510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251</v>
      </c>
      <c r="C150" s="105" t="s">
        <v>510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397" t="s">
        <v>255</v>
      </c>
      <c r="B2" s="398" t="s">
        <v>263</v>
      </c>
      <c r="C2" s="400" t="s">
        <v>267</v>
      </c>
      <c r="D2" s="401"/>
      <c r="E2" s="401"/>
      <c r="F2" s="401"/>
      <c r="G2" s="401"/>
      <c r="H2" s="401"/>
      <c r="I2" s="402"/>
      <c r="J2" s="400" t="s">
        <v>271</v>
      </c>
      <c r="K2" s="401"/>
      <c r="L2" s="401"/>
      <c r="M2" s="401"/>
      <c r="N2" s="402"/>
      <c r="O2" s="400" t="s">
        <v>276</v>
      </c>
      <c r="P2" s="401"/>
      <c r="Q2" s="401"/>
      <c r="R2" s="401"/>
      <c r="S2" s="401"/>
      <c r="T2" s="401"/>
      <c r="U2" s="401"/>
      <c r="V2" s="401"/>
      <c r="W2" s="402"/>
      <c r="X2" s="409" t="s">
        <v>278</v>
      </c>
      <c r="Y2" s="409"/>
    </row>
    <row r="3" spans="1:25" s="62" customFormat="1" ht="19.5" customHeight="1">
      <c r="A3" s="397"/>
      <c r="B3" s="399"/>
      <c r="C3" s="403" t="s">
        <v>281</v>
      </c>
      <c r="D3" s="405" t="s">
        <v>264</v>
      </c>
      <c r="E3" s="405"/>
      <c r="F3" s="405" t="s">
        <v>265</v>
      </c>
      <c r="G3" s="405"/>
      <c r="H3" s="406" t="s">
        <v>266</v>
      </c>
      <c r="I3" s="406"/>
      <c r="J3" s="407" t="s">
        <v>281</v>
      </c>
      <c r="K3" s="405" t="s">
        <v>269</v>
      </c>
      <c r="L3" s="405"/>
      <c r="M3" s="405" t="s">
        <v>270</v>
      </c>
      <c r="N3" s="405"/>
      <c r="O3" s="407" t="s">
        <v>281</v>
      </c>
      <c r="P3" s="405" t="s">
        <v>272</v>
      </c>
      <c r="Q3" s="405"/>
      <c r="R3" s="405" t="s">
        <v>273</v>
      </c>
      <c r="S3" s="405"/>
      <c r="T3" s="405" t="s">
        <v>274</v>
      </c>
      <c r="U3" s="405"/>
      <c r="V3" s="405" t="s">
        <v>275</v>
      </c>
      <c r="W3" s="405"/>
      <c r="X3" s="405" t="s">
        <v>282</v>
      </c>
      <c r="Y3" s="405"/>
    </row>
    <row r="4" spans="1:25" s="62" customFormat="1" ht="19.5" customHeight="1">
      <c r="A4" s="397"/>
      <c r="B4" s="63" t="s">
        <v>279</v>
      </c>
      <c r="C4" s="404"/>
      <c r="D4" s="64" t="s">
        <v>262</v>
      </c>
      <c r="E4" s="65" t="s">
        <v>268</v>
      </c>
      <c r="F4" s="64" t="s">
        <v>262</v>
      </c>
      <c r="G4" s="65" t="s">
        <v>268</v>
      </c>
      <c r="H4" s="65" t="s">
        <v>262</v>
      </c>
      <c r="I4" s="65" t="s">
        <v>268</v>
      </c>
      <c r="J4" s="408"/>
      <c r="K4" s="64" t="s">
        <v>262</v>
      </c>
      <c r="L4" s="64" t="s">
        <v>268</v>
      </c>
      <c r="M4" s="64" t="s">
        <v>262</v>
      </c>
      <c r="N4" s="64" t="s">
        <v>268</v>
      </c>
      <c r="O4" s="408"/>
      <c r="P4" s="64" t="s">
        <v>262</v>
      </c>
      <c r="Q4" s="64" t="s">
        <v>268</v>
      </c>
      <c r="R4" s="64" t="s">
        <v>262</v>
      </c>
      <c r="S4" s="64" t="s">
        <v>268</v>
      </c>
      <c r="T4" s="64" t="s">
        <v>262</v>
      </c>
      <c r="U4" s="64" t="s">
        <v>268</v>
      </c>
      <c r="V4" s="64" t="s">
        <v>262</v>
      </c>
      <c r="W4" s="64" t="s">
        <v>268</v>
      </c>
      <c r="X4" s="64" t="s">
        <v>262</v>
      </c>
      <c r="Y4" s="64" t="s">
        <v>268</v>
      </c>
    </row>
    <row r="5" spans="1:25" s="62" customFormat="1" ht="18">
      <c r="A5" s="64" t="s">
        <v>256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257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258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259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260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261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O2:W2"/>
    <mergeCell ref="X2:Y2"/>
    <mergeCell ref="M3:N3"/>
    <mergeCell ref="O3:O4"/>
    <mergeCell ref="P3:Q3"/>
    <mergeCell ref="R3:S3"/>
    <mergeCell ref="T3:U3"/>
    <mergeCell ref="V3:W3"/>
    <mergeCell ref="X3:Y3"/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410" t="s">
        <v>572</v>
      </c>
      <c r="B1" s="410"/>
    </row>
    <row r="3" spans="1:2" ht="15.75">
      <c r="A3" s="1">
        <v>1</v>
      </c>
      <c r="B3" s="108" t="s">
        <v>568</v>
      </c>
    </row>
    <row r="4" spans="1:2" ht="15.75">
      <c r="A4" s="1">
        <v>2</v>
      </c>
      <c r="B4" s="108" t="s">
        <v>318</v>
      </c>
    </row>
    <row r="5" spans="1:2" ht="15.75">
      <c r="A5" s="1">
        <v>3</v>
      </c>
      <c r="B5" s="108" t="s">
        <v>569</v>
      </c>
    </row>
    <row r="6" spans="1:2" ht="31.5">
      <c r="A6" s="1">
        <v>4</v>
      </c>
      <c r="B6" s="108" t="s">
        <v>570</v>
      </c>
    </row>
    <row r="7" spans="1:2" ht="15.75">
      <c r="A7" s="1">
        <v>5</v>
      </c>
      <c r="B7" s="108" t="s">
        <v>571</v>
      </c>
    </row>
    <row r="8" spans="1:2" ht="15.75">
      <c r="A8" s="1">
        <v>6</v>
      </c>
      <c r="B8" s="108" t="s">
        <v>573</v>
      </c>
    </row>
    <row r="9" spans="1:2" ht="31.5">
      <c r="A9" s="1">
        <v>7</v>
      </c>
      <c r="B9" s="108" t="s">
        <v>284</v>
      </c>
    </row>
    <row r="10" spans="1:2" ht="15.75">
      <c r="A10" s="1">
        <v>8</v>
      </c>
      <c r="B10" s="108" t="s">
        <v>389</v>
      </c>
    </row>
    <row r="11" ht="15.75">
      <c r="B11" s="108" t="s">
        <v>574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414" t="s">
        <v>302</v>
      </c>
      <c r="B2" s="414"/>
      <c r="C2" s="414"/>
      <c r="D2" s="414"/>
      <c r="E2" s="414"/>
      <c r="F2" s="414"/>
      <c r="G2" s="414"/>
      <c r="H2" s="414"/>
      <c r="I2" s="414"/>
      <c r="J2" s="415"/>
      <c r="K2" s="400" t="s">
        <v>271</v>
      </c>
      <c r="L2" s="401"/>
      <c r="M2" s="401"/>
      <c r="N2" s="401"/>
      <c r="O2" s="402"/>
      <c r="P2" s="400" t="s">
        <v>276</v>
      </c>
      <c r="Q2" s="401"/>
      <c r="R2" s="401"/>
      <c r="S2" s="401"/>
      <c r="T2" s="401"/>
      <c r="U2" s="401"/>
      <c r="V2" s="401"/>
      <c r="W2" s="401"/>
      <c r="X2" s="402"/>
      <c r="Y2" s="409" t="s">
        <v>278</v>
      </c>
      <c r="Z2" s="409"/>
    </row>
    <row r="3" spans="1:26" ht="19.5" customHeight="1">
      <c r="A3" s="77"/>
      <c r="B3" s="78" t="s">
        <v>263</v>
      </c>
      <c r="C3" s="79"/>
      <c r="D3" s="84" t="s">
        <v>281</v>
      </c>
      <c r="E3" s="80" t="s">
        <v>264</v>
      </c>
      <c r="F3" s="81"/>
      <c r="G3" s="80" t="s">
        <v>265</v>
      </c>
      <c r="H3" s="81"/>
      <c r="I3" s="82" t="s">
        <v>266</v>
      </c>
      <c r="J3" s="83"/>
      <c r="K3" s="407" t="s">
        <v>281</v>
      </c>
      <c r="L3" s="405" t="s">
        <v>269</v>
      </c>
      <c r="M3" s="405"/>
      <c r="N3" s="405" t="s">
        <v>270</v>
      </c>
      <c r="O3" s="405"/>
      <c r="P3" s="407" t="s">
        <v>281</v>
      </c>
      <c r="Q3" s="405" t="s">
        <v>272</v>
      </c>
      <c r="R3" s="405"/>
      <c r="S3" s="405" t="s">
        <v>273</v>
      </c>
      <c r="T3" s="405"/>
      <c r="U3" s="405" t="s">
        <v>274</v>
      </c>
      <c r="V3" s="405"/>
      <c r="W3" s="405" t="s">
        <v>275</v>
      </c>
      <c r="X3" s="405"/>
      <c r="Y3" s="405" t="s">
        <v>277</v>
      </c>
      <c r="Z3" s="405"/>
    </row>
    <row r="4" spans="1:26" ht="19.5" customHeight="1">
      <c r="A4" s="76" t="s">
        <v>255</v>
      </c>
      <c r="B4" s="63" t="s">
        <v>279</v>
      </c>
      <c r="C4" s="63" t="s">
        <v>280</v>
      </c>
      <c r="D4" s="85"/>
      <c r="E4" s="64" t="s">
        <v>262</v>
      </c>
      <c r="F4" s="65" t="s">
        <v>268</v>
      </c>
      <c r="G4" s="64" t="s">
        <v>262</v>
      </c>
      <c r="H4" s="65" t="s">
        <v>268</v>
      </c>
      <c r="I4" s="65" t="s">
        <v>262</v>
      </c>
      <c r="J4" s="65" t="s">
        <v>268</v>
      </c>
      <c r="K4" s="408"/>
      <c r="L4" s="64" t="s">
        <v>262</v>
      </c>
      <c r="M4" s="64" t="s">
        <v>268</v>
      </c>
      <c r="N4" s="64" t="s">
        <v>262</v>
      </c>
      <c r="O4" s="64" t="s">
        <v>268</v>
      </c>
      <c r="P4" s="408"/>
      <c r="Q4" s="64" t="s">
        <v>262</v>
      </c>
      <c r="R4" s="64" t="s">
        <v>268</v>
      </c>
      <c r="S4" s="64" t="s">
        <v>262</v>
      </c>
      <c r="T4" s="64" t="s">
        <v>268</v>
      </c>
      <c r="U4" s="64" t="s">
        <v>262</v>
      </c>
      <c r="V4" s="64" t="s">
        <v>268</v>
      </c>
      <c r="W4" s="64" t="s">
        <v>262</v>
      </c>
      <c r="X4" s="64" t="s">
        <v>268</v>
      </c>
      <c r="Y4" s="64" t="s">
        <v>262</v>
      </c>
      <c r="Z4" s="64" t="s">
        <v>268</v>
      </c>
    </row>
    <row r="5" spans="1:26" ht="18.75">
      <c r="A5" s="107" t="s">
        <v>256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257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258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259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260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261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300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296</v>
      </c>
      <c r="B13" s="67" t="s">
        <v>281</v>
      </c>
      <c r="C13" s="64"/>
      <c r="D13" s="413" t="s">
        <v>295</v>
      </c>
      <c r="E13" s="413"/>
      <c r="F13" s="413"/>
      <c r="G13" s="413"/>
      <c r="H13" s="413"/>
      <c r="I13" s="413"/>
      <c r="J13" s="413"/>
      <c r="K13" s="413"/>
      <c r="L13" s="413"/>
      <c r="M13" s="413"/>
    </row>
    <row r="14" spans="1:13" ht="18" customHeight="1">
      <c r="A14" s="64"/>
      <c r="B14" s="67"/>
      <c r="C14" s="64"/>
      <c r="D14" s="411" t="s">
        <v>543</v>
      </c>
      <c r="E14" s="411" t="s">
        <v>544</v>
      </c>
      <c r="F14" s="411" t="s">
        <v>545</v>
      </c>
      <c r="G14" s="411" t="s">
        <v>546</v>
      </c>
      <c r="H14" s="411" t="s">
        <v>547</v>
      </c>
      <c r="I14" s="411" t="s">
        <v>549</v>
      </c>
      <c r="J14" s="411" t="s">
        <v>550</v>
      </c>
      <c r="K14" s="411" t="s">
        <v>551</v>
      </c>
      <c r="L14" s="411" t="s">
        <v>552</v>
      </c>
      <c r="M14" s="416" t="s">
        <v>553</v>
      </c>
    </row>
    <row r="15" spans="1:13" ht="18" customHeight="1" thickBot="1">
      <c r="A15" s="64"/>
      <c r="B15" s="67"/>
      <c r="C15" s="64"/>
      <c r="D15" s="412"/>
      <c r="E15" s="412"/>
      <c r="F15" s="412"/>
      <c r="G15" s="412"/>
      <c r="H15" s="412"/>
      <c r="I15" s="412"/>
      <c r="J15" s="412"/>
      <c r="K15" s="412"/>
      <c r="L15" s="412"/>
      <c r="M15" s="417"/>
    </row>
    <row r="16" spans="1:13" ht="18.75" thickTop="1">
      <c r="A16" s="64" t="s">
        <v>256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257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258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259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260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261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413" t="s">
        <v>297</v>
      </c>
      <c r="E23" s="413"/>
      <c r="F23" s="413"/>
      <c r="G23" s="413"/>
      <c r="H23" s="413"/>
      <c r="I23" s="413"/>
      <c r="J23" s="413"/>
      <c r="K23" s="413"/>
      <c r="L23" s="413"/>
      <c r="M23" s="413"/>
    </row>
    <row r="24" spans="1:13" ht="18.75">
      <c r="A24" s="64"/>
      <c r="B24" s="64" t="s">
        <v>298</v>
      </c>
      <c r="C24" s="64"/>
      <c r="D24" s="68" t="s">
        <v>286</v>
      </c>
      <c r="E24" s="68" t="s">
        <v>288</v>
      </c>
      <c r="F24" s="69" t="s">
        <v>289</v>
      </c>
      <c r="G24" s="68" t="s">
        <v>290</v>
      </c>
      <c r="H24" s="69" t="s">
        <v>287</v>
      </c>
      <c r="I24" s="69" t="s">
        <v>291</v>
      </c>
      <c r="J24" s="69" t="s">
        <v>292</v>
      </c>
      <c r="K24" s="68" t="s">
        <v>293</v>
      </c>
      <c r="L24" s="68" t="s">
        <v>292</v>
      </c>
      <c r="M24" s="68" t="s">
        <v>294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299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296</v>
      </c>
      <c r="B30" s="67" t="s">
        <v>281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256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257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258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259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260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261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Y3:Z3"/>
    <mergeCell ref="Y2:Z2"/>
    <mergeCell ref="P2:X2"/>
    <mergeCell ref="Q3:R3"/>
    <mergeCell ref="S3:T3"/>
    <mergeCell ref="U3:V3"/>
    <mergeCell ref="W3:X3"/>
    <mergeCell ref="P3:P4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I14:I15"/>
    <mergeCell ref="J14:J15"/>
    <mergeCell ref="K14:K15"/>
    <mergeCell ref="K2:O2"/>
    <mergeCell ref="N3:O3"/>
    <mergeCell ref="L14:L15"/>
    <mergeCell ref="L3:M3"/>
  </mergeCells>
  <printOptions/>
  <pageMargins left="0.2" right="0.2" top="0.74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78"/>
  <sheetViews>
    <sheetView tabSelected="1" zoomScale="85" zoomScaleNormal="85" zoomScalePageLayoutView="0" workbookViewId="0" topLeftCell="A1">
      <selection activeCell="G9" sqref="G9"/>
    </sheetView>
  </sheetViews>
  <sheetFormatPr defaultColWidth="8.796875" defaultRowHeight="15"/>
  <cols>
    <col min="1" max="1" width="5" style="327" customWidth="1"/>
    <col min="2" max="2" width="62.09765625" style="171" customWidth="1"/>
    <col min="3" max="3" width="7.5" style="171" customWidth="1"/>
    <col min="4" max="4" width="15" style="163" customWidth="1"/>
    <col min="5" max="5" width="3.8984375" style="170" customWidth="1"/>
    <col min="6" max="6" width="9.69921875" style="171" customWidth="1"/>
    <col min="7" max="7" width="11.09765625" style="171" customWidth="1"/>
    <col min="8" max="8" width="11.3984375" style="171" customWidth="1"/>
    <col min="9" max="9" width="10.09765625" style="171" bestFit="1" customWidth="1"/>
    <col min="10" max="16384" width="9" style="171" customWidth="1"/>
  </cols>
  <sheetData>
    <row r="1" spans="1:4" ht="48.75" customHeight="1">
      <c r="A1" s="421" t="s">
        <v>22</v>
      </c>
      <c r="B1" s="421"/>
      <c r="C1" s="421"/>
      <c r="D1" s="421"/>
    </row>
    <row r="2" spans="1:4" ht="21" customHeight="1">
      <c r="A2" s="422" t="s">
        <v>2302</v>
      </c>
      <c r="B2" s="422"/>
      <c r="C2" s="422"/>
      <c r="D2" s="422"/>
    </row>
    <row r="3" spans="1:4" ht="15.75" customHeight="1">
      <c r="A3" s="172"/>
      <c r="B3" s="173"/>
      <c r="C3" s="173"/>
      <c r="D3" s="174"/>
    </row>
    <row r="4" spans="1:4" ht="16.5" customHeight="1" thickBot="1">
      <c r="A4" s="175"/>
      <c r="B4" s="176"/>
      <c r="C4" s="423" t="s">
        <v>81</v>
      </c>
      <c r="D4" s="423"/>
    </row>
    <row r="5" spans="1:4" ht="35.25" customHeight="1">
      <c r="A5" s="177" t="s">
        <v>404</v>
      </c>
      <c r="B5" s="178" t="s">
        <v>1674</v>
      </c>
      <c r="C5" s="178" t="s">
        <v>301</v>
      </c>
      <c r="D5" s="179" t="s">
        <v>155</v>
      </c>
    </row>
    <row r="6" spans="1:4" ht="30" customHeight="1">
      <c r="A6" s="418" t="s">
        <v>1787</v>
      </c>
      <c r="B6" s="419"/>
      <c r="C6" s="419"/>
      <c r="D6" s="420"/>
    </row>
    <row r="7" spans="1:4" ht="15">
      <c r="A7" s="180" t="s">
        <v>1788</v>
      </c>
      <c r="B7" s="181" t="s">
        <v>1790</v>
      </c>
      <c r="C7" s="182"/>
      <c r="D7" s="183"/>
    </row>
    <row r="8" spans="1:4" ht="15">
      <c r="A8" s="167" t="s">
        <v>406</v>
      </c>
      <c r="B8" s="184" t="s">
        <v>1789</v>
      </c>
      <c r="C8" s="185"/>
      <c r="D8" s="186"/>
    </row>
    <row r="9" spans="1:4" ht="15">
      <c r="A9" s="167"/>
      <c r="B9" s="187" t="s">
        <v>1867</v>
      </c>
      <c r="C9" s="169" t="s">
        <v>405</v>
      </c>
      <c r="D9" s="188">
        <v>245455</v>
      </c>
    </row>
    <row r="10" spans="1:4" ht="15">
      <c r="A10" s="167"/>
      <c r="B10" s="187" t="s">
        <v>1868</v>
      </c>
      <c r="C10" s="169" t="s">
        <v>405</v>
      </c>
      <c r="D10" s="188">
        <v>300000</v>
      </c>
    </row>
    <row r="11" spans="1:4" ht="15">
      <c r="A11" s="167"/>
      <c r="B11" s="187" t="s">
        <v>1869</v>
      </c>
      <c r="C11" s="169" t="s">
        <v>405</v>
      </c>
      <c r="D11" s="188">
        <v>336364</v>
      </c>
    </row>
    <row r="12" spans="1:4" ht="15">
      <c r="A12" s="167"/>
      <c r="B12" s="187" t="s">
        <v>1870</v>
      </c>
      <c r="C12" s="169" t="s">
        <v>405</v>
      </c>
      <c r="D12" s="188">
        <v>354545</v>
      </c>
    </row>
    <row r="13" spans="1:4" ht="15">
      <c r="A13" s="167"/>
      <c r="B13" s="187" t="s">
        <v>1871</v>
      </c>
      <c r="C13" s="169" t="s">
        <v>405</v>
      </c>
      <c r="D13" s="188">
        <v>459091</v>
      </c>
    </row>
    <row r="14" spans="1:4" ht="15">
      <c r="A14" s="167"/>
      <c r="B14" s="187" t="s">
        <v>1872</v>
      </c>
      <c r="C14" s="169" t="s">
        <v>405</v>
      </c>
      <c r="D14" s="188">
        <v>495455</v>
      </c>
    </row>
    <row r="15" spans="1:4" ht="15">
      <c r="A15" s="167"/>
      <c r="B15" s="187" t="s">
        <v>1873</v>
      </c>
      <c r="C15" s="169" t="s">
        <v>405</v>
      </c>
      <c r="D15" s="188">
        <v>800000</v>
      </c>
    </row>
    <row r="16" spans="1:4" ht="15">
      <c r="A16" s="167"/>
      <c r="B16" s="187" t="s">
        <v>1874</v>
      </c>
      <c r="C16" s="169" t="s">
        <v>405</v>
      </c>
      <c r="D16" s="188">
        <v>840909</v>
      </c>
    </row>
    <row r="17" spans="1:4" ht="15">
      <c r="A17" s="189"/>
      <c r="B17" s="187" t="s">
        <v>1875</v>
      </c>
      <c r="C17" s="169" t="s">
        <v>405</v>
      </c>
      <c r="D17" s="188">
        <v>1368182</v>
      </c>
    </row>
    <row r="18" spans="1:4" ht="15">
      <c r="A18" s="190"/>
      <c r="B18" s="187" t="s">
        <v>1876</v>
      </c>
      <c r="C18" s="169" t="s">
        <v>405</v>
      </c>
      <c r="D18" s="188">
        <v>2204545</v>
      </c>
    </row>
    <row r="19" spans="1:4" ht="16.5" customHeight="1">
      <c r="A19" s="167"/>
      <c r="B19" s="187" t="s">
        <v>1877</v>
      </c>
      <c r="C19" s="169" t="s">
        <v>405</v>
      </c>
      <c r="D19" s="188">
        <v>2295455</v>
      </c>
    </row>
    <row r="20" spans="1:4" ht="15">
      <c r="A20" s="167"/>
      <c r="B20" s="187" t="s">
        <v>1878</v>
      </c>
      <c r="C20" s="169" t="s">
        <v>405</v>
      </c>
      <c r="D20" s="188">
        <v>2359091</v>
      </c>
    </row>
    <row r="21" spans="1:4" ht="15">
      <c r="A21" s="167"/>
      <c r="B21" s="187" t="s">
        <v>1879</v>
      </c>
      <c r="C21" s="169" t="s">
        <v>405</v>
      </c>
      <c r="D21" s="188">
        <v>2609091</v>
      </c>
    </row>
    <row r="22" spans="1:4" ht="15">
      <c r="A22" s="167"/>
      <c r="B22" s="187" t="s">
        <v>1880</v>
      </c>
      <c r="C22" s="169" t="s">
        <v>405</v>
      </c>
      <c r="D22" s="188">
        <v>2745455</v>
      </c>
    </row>
    <row r="23" spans="1:4" ht="15">
      <c r="A23" s="167"/>
      <c r="B23" s="187" t="s">
        <v>1881</v>
      </c>
      <c r="C23" s="169" t="s">
        <v>405</v>
      </c>
      <c r="D23" s="188">
        <v>2881818</v>
      </c>
    </row>
    <row r="24" spans="1:4" ht="15">
      <c r="A24" s="167"/>
      <c r="B24" s="187" t="s">
        <v>1882</v>
      </c>
      <c r="C24" s="169" t="s">
        <v>405</v>
      </c>
      <c r="D24" s="188">
        <v>3340909</v>
      </c>
    </row>
    <row r="25" spans="1:4" ht="15">
      <c r="A25" s="167"/>
      <c r="B25" s="187" t="s">
        <v>1883</v>
      </c>
      <c r="C25" s="169" t="s">
        <v>405</v>
      </c>
      <c r="D25" s="188">
        <v>3518182</v>
      </c>
    </row>
    <row r="26" spans="1:4" ht="15">
      <c r="A26" s="167"/>
      <c r="B26" s="187" t="s">
        <v>1884</v>
      </c>
      <c r="C26" s="169" t="s">
        <v>405</v>
      </c>
      <c r="D26" s="188">
        <v>3672727</v>
      </c>
    </row>
    <row r="27" spans="1:4" ht="15">
      <c r="A27" s="167"/>
      <c r="B27" s="187" t="s">
        <v>1885</v>
      </c>
      <c r="C27" s="169" t="s">
        <v>405</v>
      </c>
      <c r="D27" s="188">
        <v>6859091</v>
      </c>
    </row>
    <row r="28" spans="1:4" ht="15">
      <c r="A28" s="167" t="s">
        <v>406</v>
      </c>
      <c r="B28" s="191" t="s">
        <v>631</v>
      </c>
      <c r="C28" s="169"/>
      <c r="D28" s="188"/>
    </row>
    <row r="29" spans="1:4" ht="15">
      <c r="A29" s="190"/>
      <c r="B29" s="187" t="s">
        <v>1886</v>
      </c>
      <c r="C29" s="169" t="s">
        <v>632</v>
      </c>
      <c r="D29" s="166">
        <v>1000000</v>
      </c>
    </row>
    <row r="30" spans="1:4" ht="15">
      <c r="A30" s="167"/>
      <c r="B30" s="168" t="s">
        <v>1887</v>
      </c>
      <c r="C30" s="169" t="s">
        <v>632</v>
      </c>
      <c r="D30" s="166">
        <v>1181818</v>
      </c>
    </row>
    <row r="31" spans="1:4" ht="15">
      <c r="A31" s="167"/>
      <c r="B31" s="168" t="s">
        <v>1888</v>
      </c>
      <c r="C31" s="169" t="s">
        <v>632</v>
      </c>
      <c r="D31" s="166">
        <v>1331818</v>
      </c>
    </row>
    <row r="32" spans="1:4" ht="15">
      <c r="A32" s="167"/>
      <c r="B32" s="168" t="s">
        <v>633</v>
      </c>
      <c r="C32" s="169" t="s">
        <v>632</v>
      </c>
      <c r="D32" s="166">
        <v>1250000</v>
      </c>
    </row>
    <row r="33" spans="1:4" ht="15">
      <c r="A33" s="167"/>
      <c r="B33" s="168" t="s">
        <v>634</v>
      </c>
      <c r="C33" s="169" t="s">
        <v>632</v>
      </c>
      <c r="D33" s="166">
        <v>1427273</v>
      </c>
    </row>
    <row r="34" spans="1:4" ht="15">
      <c r="A34" s="167"/>
      <c r="B34" s="168" t="s">
        <v>635</v>
      </c>
      <c r="C34" s="169" t="s">
        <v>632</v>
      </c>
      <c r="D34" s="166">
        <v>1563636</v>
      </c>
    </row>
    <row r="35" spans="1:4" ht="15">
      <c r="A35" s="167"/>
      <c r="B35" s="168" t="s">
        <v>636</v>
      </c>
      <c r="C35" s="169" t="s">
        <v>632</v>
      </c>
      <c r="D35" s="166">
        <v>1572727</v>
      </c>
    </row>
    <row r="36" spans="1:4" ht="15">
      <c r="A36" s="167"/>
      <c r="B36" s="168" t="s">
        <v>637</v>
      </c>
      <c r="C36" s="169" t="s">
        <v>632</v>
      </c>
      <c r="D36" s="166">
        <v>1777273</v>
      </c>
    </row>
    <row r="37" spans="1:4" ht="15">
      <c r="A37" s="167"/>
      <c r="B37" s="168" t="s">
        <v>638</v>
      </c>
      <c r="C37" s="169" t="s">
        <v>632</v>
      </c>
      <c r="D37" s="166">
        <v>1954545</v>
      </c>
    </row>
    <row r="38" spans="1:4" ht="15">
      <c r="A38" s="167" t="s">
        <v>406</v>
      </c>
      <c r="B38" s="191" t="s">
        <v>639</v>
      </c>
      <c r="C38" s="169"/>
      <c r="D38" s="166"/>
    </row>
    <row r="39" spans="1:4" ht="15">
      <c r="A39" s="167"/>
      <c r="B39" s="168" t="s">
        <v>174</v>
      </c>
      <c r="C39" s="169" t="s">
        <v>632</v>
      </c>
      <c r="D39" s="166">
        <v>1309091</v>
      </c>
    </row>
    <row r="40" spans="1:4" ht="15">
      <c r="A40" s="167"/>
      <c r="B40" s="168" t="s">
        <v>175</v>
      </c>
      <c r="C40" s="169" t="s">
        <v>632</v>
      </c>
      <c r="D40" s="166">
        <v>1568182</v>
      </c>
    </row>
    <row r="41" spans="1:4" ht="15">
      <c r="A41" s="167"/>
      <c r="B41" s="168" t="s">
        <v>1889</v>
      </c>
      <c r="C41" s="169" t="s">
        <v>632</v>
      </c>
      <c r="D41" s="166">
        <v>1372727</v>
      </c>
    </row>
    <row r="42" spans="1:4" ht="15">
      <c r="A42" s="167"/>
      <c r="B42" s="168" t="s">
        <v>1890</v>
      </c>
      <c r="C42" s="169" t="s">
        <v>632</v>
      </c>
      <c r="D42" s="166">
        <v>1631818</v>
      </c>
    </row>
    <row r="43" spans="1:4" ht="15">
      <c r="A43" s="167"/>
      <c r="B43" s="168" t="s">
        <v>1891</v>
      </c>
      <c r="C43" s="169" t="s">
        <v>632</v>
      </c>
      <c r="D43" s="166">
        <v>1845455</v>
      </c>
    </row>
    <row r="44" spans="1:4" ht="15">
      <c r="A44" s="167"/>
      <c r="B44" s="168" t="s">
        <v>1892</v>
      </c>
      <c r="C44" s="169" t="s">
        <v>632</v>
      </c>
      <c r="D44" s="166">
        <v>1577273</v>
      </c>
    </row>
    <row r="45" spans="1:4" ht="15">
      <c r="A45" s="167"/>
      <c r="B45" s="168" t="s">
        <v>1893</v>
      </c>
      <c r="C45" s="169" t="s">
        <v>632</v>
      </c>
      <c r="D45" s="166">
        <v>1772727</v>
      </c>
    </row>
    <row r="46" spans="1:4" ht="15">
      <c r="A46" s="189"/>
      <c r="B46" s="168" t="s">
        <v>1894</v>
      </c>
      <c r="C46" s="169" t="s">
        <v>632</v>
      </c>
      <c r="D46" s="166">
        <v>2118182</v>
      </c>
    </row>
    <row r="47" spans="1:4" ht="15">
      <c r="A47" s="167"/>
      <c r="B47" s="168" t="s">
        <v>156</v>
      </c>
      <c r="C47" s="169" t="s">
        <v>632</v>
      </c>
      <c r="D47" s="166">
        <v>2450000</v>
      </c>
    </row>
    <row r="48" spans="1:4" ht="15">
      <c r="A48" s="167"/>
      <c r="B48" s="168" t="s">
        <v>157</v>
      </c>
      <c r="C48" s="169" t="s">
        <v>632</v>
      </c>
      <c r="D48" s="166">
        <v>2686364</v>
      </c>
    </row>
    <row r="49" spans="1:4" ht="15">
      <c r="A49" s="167"/>
      <c r="B49" s="168" t="s">
        <v>158</v>
      </c>
      <c r="C49" s="169" t="s">
        <v>632</v>
      </c>
      <c r="D49" s="166">
        <v>3095455</v>
      </c>
    </row>
    <row r="50" spans="1:4" ht="15">
      <c r="A50" s="167"/>
      <c r="B50" s="168" t="s">
        <v>159</v>
      </c>
      <c r="C50" s="169" t="s">
        <v>632</v>
      </c>
      <c r="D50" s="166">
        <v>4068182</v>
      </c>
    </row>
    <row r="51" spans="1:4" ht="15">
      <c r="A51" s="167"/>
      <c r="B51" s="168" t="s">
        <v>160</v>
      </c>
      <c r="C51" s="169" t="s">
        <v>632</v>
      </c>
      <c r="D51" s="166">
        <v>4718182</v>
      </c>
    </row>
    <row r="52" spans="1:4" ht="15">
      <c r="A52" s="167"/>
      <c r="B52" s="168" t="s">
        <v>161</v>
      </c>
      <c r="C52" s="169" t="s">
        <v>632</v>
      </c>
      <c r="D52" s="166">
        <v>5690909</v>
      </c>
    </row>
    <row r="53" spans="1:4" ht="15">
      <c r="A53" s="167"/>
      <c r="B53" s="168" t="s">
        <v>1895</v>
      </c>
      <c r="C53" s="169" t="s">
        <v>632</v>
      </c>
      <c r="D53" s="166">
        <v>7827273</v>
      </c>
    </row>
    <row r="54" spans="1:4" ht="15">
      <c r="A54" s="167"/>
      <c r="B54" s="168" t="s">
        <v>162</v>
      </c>
      <c r="C54" s="169" t="s">
        <v>632</v>
      </c>
      <c r="D54" s="166">
        <v>10995455</v>
      </c>
    </row>
    <row r="55" spans="1:4" ht="15">
      <c r="A55" s="167"/>
      <c r="B55" s="168" t="s">
        <v>163</v>
      </c>
      <c r="C55" s="169" t="s">
        <v>632</v>
      </c>
      <c r="D55" s="166">
        <v>12359091</v>
      </c>
    </row>
    <row r="56" spans="1:4" ht="15">
      <c r="A56" s="167"/>
      <c r="B56" s="168" t="s">
        <v>164</v>
      </c>
      <c r="C56" s="169" t="s">
        <v>632</v>
      </c>
      <c r="D56" s="166">
        <v>13113636</v>
      </c>
    </row>
    <row r="57" spans="1:4" ht="15">
      <c r="A57" s="167"/>
      <c r="B57" s="168" t="s">
        <v>165</v>
      </c>
      <c r="C57" s="169" t="s">
        <v>632</v>
      </c>
      <c r="D57" s="166">
        <v>12190909</v>
      </c>
    </row>
    <row r="58" spans="1:4" ht="15">
      <c r="A58" s="167"/>
      <c r="B58" s="168" t="s">
        <v>166</v>
      </c>
      <c r="C58" s="169" t="s">
        <v>632</v>
      </c>
      <c r="D58" s="166">
        <v>14004545</v>
      </c>
    </row>
    <row r="59" spans="1:4" ht="15">
      <c r="A59" s="167"/>
      <c r="B59" s="168" t="s">
        <v>167</v>
      </c>
      <c r="C59" s="169" t="s">
        <v>632</v>
      </c>
      <c r="D59" s="166">
        <v>16190909</v>
      </c>
    </row>
    <row r="60" spans="1:4" ht="15">
      <c r="A60" s="167"/>
      <c r="B60" s="168" t="s">
        <v>168</v>
      </c>
      <c r="C60" s="169" t="s">
        <v>632</v>
      </c>
      <c r="D60" s="166">
        <v>13809091</v>
      </c>
    </row>
    <row r="61" spans="1:4" ht="15">
      <c r="A61" s="167"/>
      <c r="B61" s="168" t="s">
        <v>169</v>
      </c>
      <c r="C61" s="169" t="s">
        <v>632</v>
      </c>
      <c r="D61" s="166">
        <v>15686364</v>
      </c>
    </row>
    <row r="62" spans="1:4" ht="15">
      <c r="A62" s="167"/>
      <c r="B62" s="168" t="s">
        <v>170</v>
      </c>
      <c r="C62" s="169" t="s">
        <v>632</v>
      </c>
      <c r="D62" s="166">
        <v>17154545</v>
      </c>
    </row>
    <row r="63" spans="1:4" ht="15">
      <c r="A63" s="167"/>
      <c r="B63" s="168" t="s">
        <v>171</v>
      </c>
      <c r="C63" s="169" t="s">
        <v>632</v>
      </c>
      <c r="D63" s="166">
        <v>15350000</v>
      </c>
    </row>
    <row r="64" spans="1:4" ht="15">
      <c r="A64" s="167"/>
      <c r="B64" s="168" t="s">
        <v>172</v>
      </c>
      <c r="C64" s="169" t="s">
        <v>632</v>
      </c>
      <c r="D64" s="166">
        <v>17250000</v>
      </c>
    </row>
    <row r="65" spans="1:4" ht="15">
      <c r="A65" s="167"/>
      <c r="B65" s="168" t="s">
        <v>173</v>
      </c>
      <c r="C65" s="169" t="s">
        <v>632</v>
      </c>
      <c r="D65" s="166">
        <v>18913636</v>
      </c>
    </row>
    <row r="66" spans="1:4" ht="15">
      <c r="A66" s="167" t="s">
        <v>406</v>
      </c>
      <c r="B66" s="191" t="s">
        <v>2239</v>
      </c>
      <c r="C66" s="169"/>
      <c r="D66" s="202"/>
    </row>
    <row r="67" spans="1:4" ht="15">
      <c r="A67" s="167"/>
      <c r="B67" s="199" t="s">
        <v>2281</v>
      </c>
      <c r="C67" s="169"/>
      <c r="D67" s="202"/>
    </row>
    <row r="68" spans="1:4" ht="15">
      <c r="A68" s="167"/>
      <c r="B68" s="168" t="s">
        <v>2240</v>
      </c>
      <c r="C68" s="169" t="s">
        <v>632</v>
      </c>
      <c r="D68" s="166">
        <v>1554810.9775</v>
      </c>
    </row>
    <row r="69" spans="1:4" ht="15">
      <c r="A69" s="167"/>
      <c r="B69" s="168" t="s">
        <v>2241</v>
      </c>
      <c r="C69" s="169" t="s">
        <v>632</v>
      </c>
      <c r="D69" s="166">
        <v>1719189.4775</v>
      </c>
    </row>
    <row r="70" spans="1:4" ht="15">
      <c r="A70" s="167"/>
      <c r="B70" s="168" t="s">
        <v>2242</v>
      </c>
      <c r="C70" s="169" t="s">
        <v>632</v>
      </c>
      <c r="D70" s="166">
        <v>2043287.9775</v>
      </c>
    </row>
    <row r="71" spans="1:4" ht="15">
      <c r="A71" s="167"/>
      <c r="B71" s="168" t="s">
        <v>2243</v>
      </c>
      <c r="C71" s="169" t="s">
        <v>632</v>
      </c>
      <c r="D71" s="166">
        <v>1975599.9725000001</v>
      </c>
    </row>
    <row r="72" spans="1:4" ht="15">
      <c r="A72" s="167"/>
      <c r="B72" s="168" t="s">
        <v>2244</v>
      </c>
      <c r="C72" s="169" t="s">
        <v>632</v>
      </c>
      <c r="D72" s="166">
        <v>2161274.4725</v>
      </c>
    </row>
    <row r="73" spans="1:4" ht="15">
      <c r="A73" s="167"/>
      <c r="B73" s="168" t="s">
        <v>2245</v>
      </c>
      <c r="C73" s="169" t="s">
        <v>632</v>
      </c>
      <c r="D73" s="166">
        <v>2140480.925</v>
      </c>
    </row>
    <row r="74" spans="1:4" ht="15">
      <c r="A74" s="167"/>
      <c r="B74" s="168" t="s">
        <v>2246</v>
      </c>
      <c r="C74" s="169" t="s">
        <v>632</v>
      </c>
      <c r="D74" s="166">
        <v>2223335.675</v>
      </c>
    </row>
    <row r="75" spans="1:4" ht="15">
      <c r="A75" s="167"/>
      <c r="B75" s="168" t="s">
        <v>2247</v>
      </c>
      <c r="C75" s="169" t="s">
        <v>632</v>
      </c>
      <c r="D75" s="166">
        <v>2388712.4250000007</v>
      </c>
    </row>
    <row r="76" spans="1:4" ht="15">
      <c r="A76" s="167"/>
      <c r="B76" s="168" t="s">
        <v>2248</v>
      </c>
      <c r="C76" s="169" t="s">
        <v>632</v>
      </c>
      <c r="D76" s="166">
        <v>2549497.225</v>
      </c>
    </row>
    <row r="77" spans="1:4" ht="15">
      <c r="A77" s="167"/>
      <c r="B77" s="168" t="s">
        <v>2249</v>
      </c>
      <c r="C77" s="169" t="s">
        <v>632</v>
      </c>
      <c r="D77" s="166">
        <v>2547672.0912499996</v>
      </c>
    </row>
    <row r="78" spans="1:4" ht="15">
      <c r="A78" s="167"/>
      <c r="B78" s="168" t="s">
        <v>2250</v>
      </c>
      <c r="C78" s="169" t="s">
        <v>632</v>
      </c>
      <c r="D78" s="166">
        <v>2679108.3412499996</v>
      </c>
    </row>
    <row r="79" spans="1:4" ht="15">
      <c r="A79" s="167"/>
      <c r="B79" s="168" t="s">
        <v>2251</v>
      </c>
      <c r="C79" s="169" t="s">
        <v>632</v>
      </c>
      <c r="D79" s="166">
        <v>2754309.8412499996</v>
      </c>
    </row>
    <row r="80" spans="1:4" ht="15">
      <c r="A80" s="167"/>
      <c r="B80" s="168" t="s">
        <v>2252</v>
      </c>
      <c r="C80" s="169" t="s">
        <v>632</v>
      </c>
      <c r="D80" s="166">
        <v>3063702.455</v>
      </c>
    </row>
    <row r="81" spans="1:4" ht="15">
      <c r="A81" s="167"/>
      <c r="B81" s="168" t="s">
        <v>2253</v>
      </c>
      <c r="C81" s="169" t="s">
        <v>632</v>
      </c>
      <c r="D81" s="166">
        <v>3146224.455</v>
      </c>
    </row>
    <row r="82" spans="1:4" ht="15">
      <c r="A82" s="167"/>
      <c r="B82" s="168" t="s">
        <v>2254</v>
      </c>
      <c r="C82" s="169" t="s">
        <v>632</v>
      </c>
      <c r="D82" s="166">
        <v>3229411.955</v>
      </c>
    </row>
    <row r="83" spans="1:4" ht="15">
      <c r="A83" s="167"/>
      <c r="B83" s="168" t="s">
        <v>2255</v>
      </c>
      <c r="C83" s="169" t="s">
        <v>632</v>
      </c>
      <c r="D83" s="166">
        <v>3652966.1025000005</v>
      </c>
    </row>
    <row r="84" spans="1:4" ht="15">
      <c r="A84" s="167"/>
      <c r="B84" s="168" t="s">
        <v>2256</v>
      </c>
      <c r="C84" s="169" t="s">
        <v>632</v>
      </c>
      <c r="D84" s="166">
        <v>3880234.3525000005</v>
      </c>
    </row>
    <row r="85" spans="1:4" ht="15">
      <c r="A85" s="167"/>
      <c r="B85" s="168" t="s">
        <v>2257</v>
      </c>
      <c r="C85" s="169" t="s">
        <v>632</v>
      </c>
      <c r="D85" s="166">
        <v>4223632.3525</v>
      </c>
    </row>
    <row r="86" spans="1:4" ht="15">
      <c r="A86" s="167"/>
      <c r="B86" s="168" t="s">
        <v>2258</v>
      </c>
      <c r="C86" s="169" t="s">
        <v>632</v>
      </c>
      <c r="D86" s="166">
        <v>5111076.6025</v>
      </c>
    </row>
    <row r="87" spans="1:4" ht="15">
      <c r="A87" s="167"/>
      <c r="B87" s="168" t="s">
        <v>2259</v>
      </c>
      <c r="C87" s="169" t="s">
        <v>632</v>
      </c>
      <c r="D87" s="166">
        <v>5762268.3525</v>
      </c>
    </row>
    <row r="88" spans="1:4" ht="15">
      <c r="A88" s="167"/>
      <c r="B88" s="168" t="s">
        <v>2260</v>
      </c>
      <c r="C88" s="169" t="s">
        <v>632</v>
      </c>
      <c r="D88" s="166">
        <v>6758189.1025</v>
      </c>
    </row>
    <row r="89" spans="1:4" ht="15">
      <c r="A89" s="167"/>
      <c r="B89" s="168" t="s">
        <v>2261</v>
      </c>
      <c r="C89" s="169" t="s">
        <v>632</v>
      </c>
      <c r="D89" s="166">
        <v>11428205.58</v>
      </c>
    </row>
    <row r="90" spans="1:4" ht="15">
      <c r="A90" s="167"/>
      <c r="B90" s="168" t="s">
        <v>2262</v>
      </c>
      <c r="C90" s="169" t="s">
        <v>632</v>
      </c>
      <c r="D90" s="166">
        <v>15373156.48</v>
      </c>
    </row>
    <row r="91" spans="1:4" ht="15">
      <c r="A91" s="167"/>
      <c r="B91" s="168" t="s">
        <v>2263</v>
      </c>
      <c r="C91" s="169" t="s">
        <v>632</v>
      </c>
      <c r="D91" s="166">
        <v>16280366.08</v>
      </c>
    </row>
    <row r="92" spans="1:4" ht="15">
      <c r="A92" s="167"/>
      <c r="B92" s="168" t="s">
        <v>2264</v>
      </c>
      <c r="C92" s="169" t="s">
        <v>632</v>
      </c>
      <c r="D92" s="166">
        <v>15423734.48</v>
      </c>
    </row>
    <row r="93" spans="1:4" ht="15">
      <c r="A93" s="167"/>
      <c r="B93" s="168" t="s">
        <v>2265</v>
      </c>
      <c r="C93" s="169" t="s">
        <v>632</v>
      </c>
      <c r="D93" s="166">
        <v>17228969.78</v>
      </c>
    </row>
    <row r="94" spans="1:4" ht="15">
      <c r="A94" s="167"/>
      <c r="B94" s="168" t="s">
        <v>2266</v>
      </c>
      <c r="C94" s="169" t="s">
        <v>632</v>
      </c>
      <c r="D94" s="166">
        <v>18361384.580000002</v>
      </c>
    </row>
    <row r="95" spans="1:4" ht="15">
      <c r="A95" s="167"/>
      <c r="B95" s="168" t="s">
        <v>2267</v>
      </c>
      <c r="C95" s="169" t="s">
        <v>632</v>
      </c>
      <c r="D95" s="166">
        <v>17238033.889999997</v>
      </c>
    </row>
    <row r="96" spans="1:4" ht="15">
      <c r="A96" s="167"/>
      <c r="B96" s="168" t="s">
        <v>2268</v>
      </c>
      <c r="C96" s="169" t="s">
        <v>632</v>
      </c>
      <c r="D96" s="166">
        <v>18938652.59</v>
      </c>
    </row>
    <row r="97" spans="1:4" ht="15">
      <c r="A97" s="167"/>
      <c r="B97" s="168" t="s">
        <v>2269</v>
      </c>
      <c r="C97" s="169" t="s">
        <v>632</v>
      </c>
      <c r="D97" s="166">
        <v>18996151.79</v>
      </c>
    </row>
    <row r="98" spans="1:4" ht="15">
      <c r="A98" s="167"/>
      <c r="B98" s="168" t="s">
        <v>2270</v>
      </c>
      <c r="C98" s="169" t="s">
        <v>632</v>
      </c>
      <c r="D98" s="166">
        <v>20043914.99</v>
      </c>
    </row>
    <row r="99" spans="1:4" ht="15">
      <c r="A99" s="167"/>
      <c r="B99" s="168" t="s">
        <v>2271</v>
      </c>
      <c r="C99" s="169" t="s">
        <v>632</v>
      </c>
      <c r="D99" s="166">
        <v>18541502.155</v>
      </c>
    </row>
    <row r="100" spans="1:4" ht="15">
      <c r="A100" s="167"/>
      <c r="B100" s="168" t="s">
        <v>2272</v>
      </c>
      <c r="C100" s="169" t="s">
        <v>632</v>
      </c>
      <c r="D100" s="166">
        <v>21165169.354999997</v>
      </c>
    </row>
    <row r="101" spans="1:4" ht="15">
      <c r="A101" s="167"/>
      <c r="B101" s="168" t="s">
        <v>2273</v>
      </c>
      <c r="C101" s="169" t="s">
        <v>632</v>
      </c>
      <c r="D101" s="166">
        <v>22496036.254999995</v>
      </c>
    </row>
    <row r="102" spans="1:4" ht="15">
      <c r="A102" s="167"/>
      <c r="B102" s="168" t="s">
        <v>2274</v>
      </c>
      <c r="C102" s="169" t="s">
        <v>632</v>
      </c>
      <c r="D102" s="166">
        <v>23244723.754999995</v>
      </c>
    </row>
    <row r="103" spans="1:5" s="193" customFormat="1" ht="19.5" customHeight="1">
      <c r="A103" s="424" t="s">
        <v>1570</v>
      </c>
      <c r="B103" s="425"/>
      <c r="C103" s="425"/>
      <c r="D103" s="426"/>
      <c r="E103" s="192"/>
    </row>
    <row r="104" spans="1:4" ht="15">
      <c r="A104" s="189" t="s">
        <v>1616</v>
      </c>
      <c r="B104" s="181" t="s">
        <v>1571</v>
      </c>
      <c r="C104" s="169"/>
      <c r="D104" s="183"/>
    </row>
    <row r="105" spans="1:4" ht="15">
      <c r="A105" s="167"/>
      <c r="B105" s="194" t="s">
        <v>1591</v>
      </c>
      <c r="C105" s="169"/>
      <c r="D105" s="183"/>
    </row>
    <row r="106" spans="1:4" ht="15">
      <c r="A106" s="167"/>
      <c r="B106" s="187" t="s">
        <v>1633</v>
      </c>
      <c r="C106" s="169" t="s">
        <v>630</v>
      </c>
      <c r="D106" s="183">
        <v>14150</v>
      </c>
    </row>
    <row r="107" spans="1:4" ht="15">
      <c r="A107" s="167"/>
      <c r="B107" s="187" t="s">
        <v>1634</v>
      </c>
      <c r="C107" s="169" t="s">
        <v>630</v>
      </c>
      <c r="D107" s="183">
        <v>14100</v>
      </c>
    </row>
    <row r="108" spans="1:4" ht="15">
      <c r="A108" s="167"/>
      <c r="B108" s="187" t="s">
        <v>1635</v>
      </c>
      <c r="C108" s="169" t="s">
        <v>630</v>
      </c>
      <c r="D108" s="183">
        <v>14000</v>
      </c>
    </row>
    <row r="109" spans="1:4" ht="15">
      <c r="A109" s="167"/>
      <c r="B109" s="187" t="s">
        <v>1636</v>
      </c>
      <c r="C109" s="169" t="s">
        <v>630</v>
      </c>
      <c r="D109" s="183">
        <v>14250</v>
      </c>
    </row>
    <row r="110" spans="1:4" ht="15">
      <c r="A110" s="167"/>
      <c r="B110" s="187" t="s">
        <v>1637</v>
      </c>
      <c r="C110" s="169" t="s">
        <v>630</v>
      </c>
      <c r="D110" s="183">
        <v>14200</v>
      </c>
    </row>
    <row r="111" spans="1:4" ht="15">
      <c r="A111" s="167"/>
      <c r="B111" s="187" t="s">
        <v>1638</v>
      </c>
      <c r="C111" s="169" t="s">
        <v>630</v>
      </c>
      <c r="D111" s="183">
        <v>14100</v>
      </c>
    </row>
    <row r="112" spans="1:4" ht="15">
      <c r="A112" s="167"/>
      <c r="B112" s="187" t="s">
        <v>1639</v>
      </c>
      <c r="C112" s="169" t="s">
        <v>630</v>
      </c>
      <c r="D112" s="183">
        <v>14350</v>
      </c>
    </row>
    <row r="113" spans="1:4" ht="15">
      <c r="A113" s="167"/>
      <c r="B113" s="187" t="s">
        <v>1640</v>
      </c>
      <c r="C113" s="169" t="s">
        <v>630</v>
      </c>
      <c r="D113" s="183">
        <v>14300</v>
      </c>
    </row>
    <row r="114" spans="1:4" ht="15">
      <c r="A114" s="167"/>
      <c r="B114" s="187" t="s">
        <v>1641</v>
      </c>
      <c r="C114" s="169" t="s">
        <v>630</v>
      </c>
      <c r="D114" s="183">
        <v>14200</v>
      </c>
    </row>
    <row r="115" spans="1:4" ht="15">
      <c r="A115" s="189" t="s">
        <v>1617</v>
      </c>
      <c r="B115" s="181" t="s">
        <v>1618</v>
      </c>
      <c r="C115" s="182"/>
      <c r="D115" s="183"/>
    </row>
    <row r="116" spans="1:4" ht="15" customHeight="1">
      <c r="A116" s="195"/>
      <c r="B116" s="427" t="s">
        <v>1619</v>
      </c>
      <c r="C116" s="428"/>
      <c r="D116" s="429"/>
    </row>
    <row r="117" spans="1:4" ht="30">
      <c r="A117" s="167"/>
      <c r="B117" s="196" t="s">
        <v>1631</v>
      </c>
      <c r="C117" s="169" t="s">
        <v>630</v>
      </c>
      <c r="D117" s="183">
        <v>20600</v>
      </c>
    </row>
    <row r="118" spans="1:4" ht="30">
      <c r="A118" s="167"/>
      <c r="B118" s="196" t="s">
        <v>1632</v>
      </c>
      <c r="C118" s="169" t="s">
        <v>630</v>
      </c>
      <c r="D118" s="183">
        <v>19800</v>
      </c>
    </row>
    <row r="119" spans="1:4" ht="15.75" customHeight="1">
      <c r="A119" s="167"/>
      <c r="B119" s="196" t="s">
        <v>1629</v>
      </c>
      <c r="C119" s="169" t="s">
        <v>630</v>
      </c>
      <c r="D119" s="183">
        <v>19500</v>
      </c>
    </row>
    <row r="120" spans="1:4" ht="15.75" customHeight="1">
      <c r="A120" s="167"/>
      <c r="B120" s="196" t="s">
        <v>1630</v>
      </c>
      <c r="C120" s="169" t="s">
        <v>630</v>
      </c>
      <c r="D120" s="183">
        <v>19500</v>
      </c>
    </row>
    <row r="121" spans="1:4" ht="30">
      <c r="A121" s="167"/>
      <c r="B121" s="196" t="s">
        <v>1621</v>
      </c>
      <c r="C121" s="169" t="s">
        <v>630</v>
      </c>
      <c r="D121" s="183">
        <v>19700</v>
      </c>
    </row>
    <row r="122" spans="1:4" ht="15">
      <c r="A122" s="167"/>
      <c r="B122" s="196" t="s">
        <v>1620</v>
      </c>
      <c r="C122" s="169" t="s">
        <v>630</v>
      </c>
      <c r="D122" s="183">
        <v>19700</v>
      </c>
    </row>
    <row r="123" spans="1:4" ht="15">
      <c r="A123" s="167"/>
      <c r="B123" s="196" t="s">
        <v>1622</v>
      </c>
      <c r="C123" s="169" t="s">
        <v>630</v>
      </c>
      <c r="D123" s="183">
        <v>20100</v>
      </c>
    </row>
    <row r="124" spans="1:4" ht="15">
      <c r="A124" s="167"/>
      <c r="B124" s="196" t="s">
        <v>1623</v>
      </c>
      <c r="C124" s="169" t="s">
        <v>630</v>
      </c>
      <c r="D124" s="183">
        <v>26000</v>
      </c>
    </row>
    <row r="125" spans="1:4" ht="15">
      <c r="A125" s="167"/>
      <c r="B125" s="196" t="s">
        <v>1624</v>
      </c>
      <c r="C125" s="169" t="s">
        <v>630</v>
      </c>
      <c r="D125" s="183">
        <v>25200</v>
      </c>
    </row>
    <row r="126" spans="1:4" ht="15">
      <c r="A126" s="167"/>
      <c r="B126" s="196" t="s">
        <v>1625</v>
      </c>
      <c r="C126" s="169" t="s">
        <v>630</v>
      </c>
      <c r="D126" s="183">
        <v>25200</v>
      </c>
    </row>
    <row r="127" spans="1:4" ht="30">
      <c r="A127" s="167"/>
      <c r="B127" s="196" t="s">
        <v>1626</v>
      </c>
      <c r="C127" s="169" t="s">
        <v>630</v>
      </c>
      <c r="D127" s="183">
        <v>25600</v>
      </c>
    </row>
    <row r="128" spans="1:4" ht="15">
      <c r="A128" s="167"/>
      <c r="B128" s="196" t="s">
        <v>1627</v>
      </c>
      <c r="C128" s="169" t="s">
        <v>630</v>
      </c>
      <c r="D128" s="183">
        <v>26000</v>
      </c>
    </row>
    <row r="129" spans="1:4" ht="30">
      <c r="A129" s="167"/>
      <c r="B129" s="196" t="s">
        <v>1628</v>
      </c>
      <c r="C129" s="169" t="s">
        <v>630</v>
      </c>
      <c r="D129" s="183">
        <v>20800</v>
      </c>
    </row>
    <row r="130" spans="1:4" ht="15">
      <c r="A130" s="418" t="s">
        <v>2221</v>
      </c>
      <c r="B130" s="419"/>
      <c r="C130" s="419"/>
      <c r="D130" s="420"/>
    </row>
    <row r="131" spans="1:4" ht="15">
      <c r="A131" s="189" t="s">
        <v>1599</v>
      </c>
      <c r="B131" s="197" t="s">
        <v>944</v>
      </c>
      <c r="C131" s="169"/>
      <c r="D131" s="198"/>
    </row>
    <row r="132" spans="1:4" ht="15">
      <c r="A132" s="167"/>
      <c r="B132" s="199" t="s">
        <v>1264</v>
      </c>
      <c r="C132" s="169"/>
      <c r="D132" s="198"/>
    </row>
    <row r="133" spans="1:4" ht="15">
      <c r="A133" s="167" t="s">
        <v>406</v>
      </c>
      <c r="B133" s="184" t="s">
        <v>1252</v>
      </c>
      <c r="C133" s="169"/>
      <c r="D133" s="198"/>
    </row>
    <row r="134" spans="1:4" ht="15">
      <c r="A134" s="167"/>
      <c r="B134" s="168" t="s">
        <v>1262</v>
      </c>
      <c r="C134" s="169" t="s">
        <v>394</v>
      </c>
      <c r="D134" s="166">
        <v>1000</v>
      </c>
    </row>
    <row r="135" spans="1:4" ht="15">
      <c r="A135" s="167"/>
      <c r="B135" s="168" t="s">
        <v>1253</v>
      </c>
      <c r="C135" s="169" t="s">
        <v>394</v>
      </c>
      <c r="D135" s="166">
        <v>4800</v>
      </c>
    </row>
    <row r="136" spans="1:4" ht="15">
      <c r="A136" s="167"/>
      <c r="B136" s="168" t="s">
        <v>1254</v>
      </c>
      <c r="C136" s="169" t="s">
        <v>394</v>
      </c>
      <c r="D136" s="166">
        <v>5000</v>
      </c>
    </row>
    <row r="137" spans="1:4" ht="15">
      <c r="A137" s="189" t="s">
        <v>1600</v>
      </c>
      <c r="B137" s="197" t="s">
        <v>1601</v>
      </c>
      <c r="C137" s="169"/>
      <c r="D137" s="198"/>
    </row>
    <row r="138" spans="1:4" ht="15">
      <c r="A138" s="195"/>
      <c r="B138" s="199" t="s">
        <v>1603</v>
      </c>
      <c r="C138" s="200"/>
      <c r="D138" s="201"/>
    </row>
    <row r="139" spans="1:4" ht="15">
      <c r="A139" s="167" t="s">
        <v>406</v>
      </c>
      <c r="B139" s="197" t="s">
        <v>1602</v>
      </c>
      <c r="C139" s="169"/>
      <c r="D139" s="198"/>
    </row>
    <row r="140" spans="1:4" ht="15">
      <c r="A140" s="167"/>
      <c r="B140" s="168" t="s">
        <v>1080</v>
      </c>
      <c r="C140" s="169" t="s">
        <v>510</v>
      </c>
      <c r="D140" s="202">
        <v>818182</v>
      </c>
    </row>
    <row r="141" spans="1:4" ht="15">
      <c r="A141" s="167"/>
      <c r="B141" s="168" t="s">
        <v>1081</v>
      </c>
      <c r="C141" s="169" t="s">
        <v>510</v>
      </c>
      <c r="D141" s="202">
        <v>863636</v>
      </c>
    </row>
    <row r="142" spans="1:4" ht="15">
      <c r="A142" s="167"/>
      <c r="B142" s="168" t="s">
        <v>1082</v>
      </c>
      <c r="C142" s="169" t="s">
        <v>510</v>
      </c>
      <c r="D142" s="202">
        <v>954545</v>
      </c>
    </row>
    <row r="143" spans="1:4" ht="15">
      <c r="A143" s="167"/>
      <c r="B143" s="168" t="s">
        <v>1083</v>
      </c>
      <c r="C143" s="169" t="s">
        <v>510</v>
      </c>
      <c r="D143" s="202">
        <v>1000000</v>
      </c>
    </row>
    <row r="144" spans="1:5" s="204" customFormat="1" ht="15">
      <c r="A144" s="167" t="s">
        <v>406</v>
      </c>
      <c r="B144" s="197" t="s">
        <v>1864</v>
      </c>
      <c r="C144" s="169"/>
      <c r="D144" s="202"/>
      <c r="E144" s="203"/>
    </row>
    <row r="145" spans="1:5" s="204" customFormat="1" ht="15">
      <c r="A145" s="167"/>
      <c r="B145" s="168" t="s">
        <v>1866</v>
      </c>
      <c r="C145" s="169" t="s">
        <v>1865</v>
      </c>
      <c r="D145" s="202">
        <v>981</v>
      </c>
      <c r="E145" s="203"/>
    </row>
    <row r="146" spans="1:5" s="208" customFormat="1" ht="15">
      <c r="A146" s="189" t="s">
        <v>1604</v>
      </c>
      <c r="B146" s="197" t="s">
        <v>189</v>
      </c>
      <c r="C146" s="205"/>
      <c r="D146" s="206"/>
      <c r="E146" s="207"/>
    </row>
    <row r="147" spans="1:4" ht="15">
      <c r="A147" s="189" t="s">
        <v>406</v>
      </c>
      <c r="B147" s="209" t="s">
        <v>214</v>
      </c>
      <c r="C147" s="205"/>
      <c r="D147" s="206"/>
    </row>
    <row r="148" spans="1:4" ht="15">
      <c r="A148" s="167"/>
      <c r="B148" s="187" t="s">
        <v>1084</v>
      </c>
      <c r="C148" s="169" t="s">
        <v>510</v>
      </c>
      <c r="D148" s="198">
        <f>950000/1.1</f>
        <v>863636.3636363635</v>
      </c>
    </row>
    <row r="149" spans="1:4" ht="15">
      <c r="A149" s="167"/>
      <c r="B149" s="187" t="s">
        <v>1080</v>
      </c>
      <c r="C149" s="169" t="s">
        <v>510</v>
      </c>
      <c r="D149" s="198">
        <f>1000000/1.1</f>
        <v>909090.9090909091</v>
      </c>
    </row>
    <row r="150" spans="1:4" ht="15">
      <c r="A150" s="167"/>
      <c r="B150" s="187" t="s">
        <v>1081</v>
      </c>
      <c r="C150" s="169" t="s">
        <v>510</v>
      </c>
      <c r="D150" s="198">
        <f>1050000/1.1</f>
        <v>954545.4545454545</v>
      </c>
    </row>
    <row r="151" spans="1:4" ht="15">
      <c r="A151" s="167"/>
      <c r="B151" s="187" t="s">
        <v>1082</v>
      </c>
      <c r="C151" s="169" t="s">
        <v>510</v>
      </c>
      <c r="D151" s="198">
        <f>1100000/1.1</f>
        <v>999999.9999999999</v>
      </c>
    </row>
    <row r="152" spans="1:5" s="211" customFormat="1" ht="15.75">
      <c r="A152" s="167"/>
      <c r="B152" s="187" t="s">
        <v>1083</v>
      </c>
      <c r="C152" s="169" t="s">
        <v>510</v>
      </c>
      <c r="D152" s="198">
        <f>1150000/1.1</f>
        <v>1045454.5454545454</v>
      </c>
      <c r="E152" s="210"/>
    </row>
    <row r="153" spans="1:5" s="211" customFormat="1" ht="15.75">
      <c r="A153" s="167"/>
      <c r="B153" s="187" t="s">
        <v>1085</v>
      </c>
      <c r="C153" s="169" t="s">
        <v>510</v>
      </c>
      <c r="D153" s="198">
        <f>1200000/1.1</f>
        <v>1090909.0909090908</v>
      </c>
      <c r="E153" s="210"/>
    </row>
    <row r="154" spans="1:4" ht="15">
      <c r="A154" s="189" t="s">
        <v>406</v>
      </c>
      <c r="B154" s="209" t="s">
        <v>215</v>
      </c>
      <c r="C154" s="205"/>
      <c r="D154" s="206"/>
    </row>
    <row r="155" spans="1:4" ht="15">
      <c r="A155" s="167"/>
      <c r="B155" s="187" t="s">
        <v>1084</v>
      </c>
      <c r="C155" s="169" t="s">
        <v>510</v>
      </c>
      <c r="D155" s="202">
        <f>900000/1.1</f>
        <v>818181.8181818181</v>
      </c>
    </row>
    <row r="156" spans="1:4" ht="15">
      <c r="A156" s="167"/>
      <c r="B156" s="187" t="s">
        <v>1080</v>
      </c>
      <c r="C156" s="169" t="s">
        <v>510</v>
      </c>
      <c r="D156" s="202">
        <f>950000/1.1</f>
        <v>863636.3636363635</v>
      </c>
    </row>
    <row r="157" spans="1:4" ht="15">
      <c r="A157" s="167"/>
      <c r="B157" s="187" t="s">
        <v>1081</v>
      </c>
      <c r="C157" s="169" t="s">
        <v>510</v>
      </c>
      <c r="D157" s="202">
        <f>1000000/1.1</f>
        <v>909090.9090909091</v>
      </c>
    </row>
    <row r="158" spans="1:4" ht="15" customHeight="1">
      <c r="A158" s="167"/>
      <c r="B158" s="187" t="s">
        <v>1082</v>
      </c>
      <c r="C158" s="169" t="s">
        <v>510</v>
      </c>
      <c r="D158" s="202">
        <f>1050000/1.1</f>
        <v>954545.4545454545</v>
      </c>
    </row>
    <row r="159" spans="1:4" ht="15">
      <c r="A159" s="167"/>
      <c r="B159" s="187" t="s">
        <v>1083</v>
      </c>
      <c r="C159" s="169" t="s">
        <v>510</v>
      </c>
      <c r="D159" s="202">
        <f>1100000/1.1</f>
        <v>999999.9999999999</v>
      </c>
    </row>
    <row r="160" spans="1:5" s="211" customFormat="1" ht="15.75">
      <c r="A160" s="167"/>
      <c r="B160" s="187" t="s">
        <v>1085</v>
      </c>
      <c r="C160" s="169" t="s">
        <v>510</v>
      </c>
      <c r="D160" s="202">
        <f>1150000/1.1</f>
        <v>1045454.5454545454</v>
      </c>
      <c r="E160" s="210"/>
    </row>
    <row r="161" spans="1:4" ht="15">
      <c r="A161" s="195"/>
      <c r="B161" s="199" t="s">
        <v>1605</v>
      </c>
      <c r="C161" s="200"/>
      <c r="D161" s="201"/>
    </row>
    <row r="162" spans="1:4" ht="15" hidden="1">
      <c r="A162" s="189" t="s">
        <v>406</v>
      </c>
      <c r="B162" s="212" t="s">
        <v>1390</v>
      </c>
      <c r="C162" s="205"/>
      <c r="D162" s="213"/>
    </row>
    <row r="163" spans="1:4" ht="15.75" hidden="1">
      <c r="A163" s="167"/>
      <c r="B163" s="214" t="s">
        <v>1898</v>
      </c>
      <c r="C163" s="169" t="s">
        <v>510</v>
      </c>
      <c r="D163" s="202"/>
    </row>
    <row r="164" spans="1:4" ht="15.75" hidden="1">
      <c r="A164" s="167"/>
      <c r="B164" s="214" t="s">
        <v>1899</v>
      </c>
      <c r="C164" s="169" t="s">
        <v>510</v>
      </c>
      <c r="D164" s="202"/>
    </row>
    <row r="165" spans="1:4" ht="15.75" hidden="1">
      <c r="A165" s="167"/>
      <c r="B165" s="215" t="s">
        <v>1079</v>
      </c>
      <c r="C165" s="169"/>
      <c r="D165" s="202"/>
    </row>
    <row r="166" spans="1:4" ht="15">
      <c r="A166" s="167" t="s">
        <v>406</v>
      </c>
      <c r="B166" s="212" t="s">
        <v>1900</v>
      </c>
      <c r="C166" s="169"/>
      <c r="D166" s="202"/>
    </row>
    <row r="167" spans="1:5" s="208" customFormat="1" ht="15">
      <c r="A167" s="167"/>
      <c r="B167" s="214" t="s">
        <v>1223</v>
      </c>
      <c r="C167" s="169" t="s">
        <v>405</v>
      </c>
      <c r="D167" s="202">
        <v>239999.99999999997</v>
      </c>
      <c r="E167" s="207"/>
    </row>
    <row r="168" spans="1:5" s="211" customFormat="1" ht="15.75">
      <c r="A168" s="167"/>
      <c r="B168" s="214" t="s">
        <v>1224</v>
      </c>
      <c r="C168" s="169" t="s">
        <v>405</v>
      </c>
      <c r="D168" s="202">
        <v>320909.0909090909</v>
      </c>
      <c r="E168" s="210"/>
    </row>
    <row r="169" spans="1:4" ht="15">
      <c r="A169" s="167"/>
      <c r="B169" s="214" t="s">
        <v>1225</v>
      </c>
      <c r="C169" s="169" t="s">
        <v>405</v>
      </c>
      <c r="D169" s="202">
        <v>672727.2727272727</v>
      </c>
    </row>
    <row r="170" spans="1:4" ht="15">
      <c r="A170" s="167"/>
      <c r="B170" s="214" t="s">
        <v>1226</v>
      </c>
      <c r="C170" s="169" t="s">
        <v>405</v>
      </c>
      <c r="D170" s="202">
        <v>1272727.2727272727</v>
      </c>
    </row>
    <row r="171" spans="1:4" ht="15">
      <c r="A171" s="167"/>
      <c r="B171" s="214" t="s">
        <v>1227</v>
      </c>
      <c r="C171" s="169" t="s">
        <v>405</v>
      </c>
      <c r="D171" s="202">
        <v>2129090.9090909087</v>
      </c>
    </row>
    <row r="172" spans="1:4" ht="15">
      <c r="A172" s="167"/>
      <c r="B172" s="214" t="s">
        <v>1228</v>
      </c>
      <c r="C172" s="169" t="s">
        <v>405</v>
      </c>
      <c r="D172" s="202">
        <v>2727272.727272727</v>
      </c>
    </row>
    <row r="173" spans="1:4" ht="15">
      <c r="A173" s="167"/>
      <c r="B173" s="214" t="s">
        <v>1229</v>
      </c>
      <c r="C173" s="169" t="s">
        <v>405</v>
      </c>
      <c r="D173" s="202">
        <v>3334545.454545454</v>
      </c>
    </row>
    <row r="174" spans="1:4" ht="15">
      <c r="A174" s="167"/>
      <c r="B174" s="214" t="s">
        <v>1230</v>
      </c>
      <c r="C174" s="169" t="s">
        <v>405</v>
      </c>
      <c r="D174" s="202">
        <v>4669090.909090909</v>
      </c>
    </row>
    <row r="175" spans="1:4" ht="15">
      <c r="A175" s="167"/>
      <c r="B175" s="214" t="s">
        <v>1231</v>
      </c>
      <c r="C175" s="169" t="s">
        <v>405</v>
      </c>
      <c r="D175" s="202">
        <v>3645454.545454545</v>
      </c>
    </row>
    <row r="176" spans="1:4" ht="15">
      <c r="A176" s="167"/>
      <c r="B176" s="214" t="s">
        <v>1232</v>
      </c>
      <c r="C176" s="169" t="s">
        <v>405</v>
      </c>
      <c r="D176" s="202">
        <v>4801818.181818182</v>
      </c>
    </row>
    <row r="177" spans="1:4" ht="15">
      <c r="A177" s="167"/>
      <c r="B177" s="214" t="s">
        <v>1233</v>
      </c>
      <c r="C177" s="169" t="s">
        <v>405</v>
      </c>
      <c r="D177" s="202">
        <v>6621818.181818182</v>
      </c>
    </row>
    <row r="178" spans="1:4" ht="15">
      <c r="A178" s="167"/>
      <c r="B178" s="214" t="s">
        <v>1234</v>
      </c>
      <c r="C178" s="169" t="s">
        <v>405</v>
      </c>
      <c r="D178" s="202">
        <v>5496363.636363636</v>
      </c>
    </row>
    <row r="179" spans="1:4" ht="15">
      <c r="A179" s="167"/>
      <c r="B179" s="214" t="s">
        <v>1235</v>
      </c>
      <c r="C179" s="169" t="s">
        <v>405</v>
      </c>
      <c r="D179" s="202">
        <v>7682727.2727272725</v>
      </c>
    </row>
    <row r="180" spans="1:4" ht="15">
      <c r="A180" s="167"/>
      <c r="B180" s="214" t="s">
        <v>1236</v>
      </c>
      <c r="C180" s="169" t="s">
        <v>405</v>
      </c>
      <c r="D180" s="202">
        <v>11940909.09090909</v>
      </c>
    </row>
    <row r="181" spans="1:4" ht="15">
      <c r="A181" s="189" t="s">
        <v>1606</v>
      </c>
      <c r="B181" s="197" t="s">
        <v>188</v>
      </c>
      <c r="C181" s="205"/>
      <c r="D181" s="206"/>
    </row>
    <row r="182" spans="1:4" ht="15">
      <c r="A182" s="167"/>
      <c r="B182" s="199" t="s">
        <v>1261</v>
      </c>
      <c r="C182" s="169"/>
      <c r="D182" s="198"/>
    </row>
    <row r="183" spans="1:4" ht="15">
      <c r="A183" s="167"/>
      <c r="B183" s="168" t="s">
        <v>1263</v>
      </c>
      <c r="C183" s="169" t="s">
        <v>510</v>
      </c>
      <c r="D183" s="202">
        <v>195000</v>
      </c>
    </row>
    <row r="184" spans="1:4" ht="15">
      <c r="A184" s="216" t="s">
        <v>406</v>
      </c>
      <c r="B184" s="184" t="s">
        <v>1257</v>
      </c>
      <c r="C184" s="169"/>
      <c r="D184" s="166"/>
    </row>
    <row r="185" spans="1:4" ht="15">
      <c r="A185" s="216"/>
      <c r="B185" s="168" t="s">
        <v>1258</v>
      </c>
      <c r="C185" s="169" t="s">
        <v>394</v>
      </c>
      <c r="D185" s="166">
        <v>1000</v>
      </c>
    </row>
    <row r="186" spans="1:4" ht="15">
      <c r="A186" s="216"/>
      <c r="B186" s="168" t="s">
        <v>1260</v>
      </c>
      <c r="C186" s="169" t="s">
        <v>394</v>
      </c>
      <c r="D186" s="166">
        <v>4500</v>
      </c>
    </row>
    <row r="187" spans="1:5" s="211" customFormat="1" ht="15.75">
      <c r="A187" s="216"/>
      <c r="B187" s="168" t="s">
        <v>1259</v>
      </c>
      <c r="C187" s="169" t="s">
        <v>394</v>
      </c>
      <c r="D187" s="166">
        <v>5200</v>
      </c>
      <c r="E187" s="210"/>
    </row>
    <row r="188" spans="1:4" ht="15" hidden="1">
      <c r="A188" s="189" t="s">
        <v>406</v>
      </c>
      <c r="B188" s="197" t="s">
        <v>1386</v>
      </c>
      <c r="C188" s="205"/>
      <c r="D188" s="217"/>
    </row>
    <row r="189" spans="1:4" ht="15.75" hidden="1">
      <c r="A189" s="216"/>
      <c r="B189" s="168" t="s">
        <v>1389</v>
      </c>
      <c r="C189" s="169" t="s">
        <v>510</v>
      </c>
      <c r="D189" s="166">
        <f>274000/1.1</f>
        <v>249090.90909090906</v>
      </c>
    </row>
    <row r="190" spans="1:4" ht="15">
      <c r="A190" s="216"/>
      <c r="B190" s="168" t="s">
        <v>1387</v>
      </c>
      <c r="C190" s="169" t="s">
        <v>510</v>
      </c>
      <c r="D190" s="166">
        <f>274000/1.1</f>
        <v>249090.90909090906</v>
      </c>
    </row>
    <row r="191" spans="1:4" ht="15">
      <c r="A191" s="216"/>
      <c r="B191" s="168" t="s">
        <v>1388</v>
      </c>
      <c r="C191" s="169" t="s">
        <v>510</v>
      </c>
      <c r="D191" s="166">
        <f>225000/1.1</f>
        <v>204545.45454545453</v>
      </c>
    </row>
    <row r="192" spans="1:4" ht="15">
      <c r="A192" s="189" t="s">
        <v>1607</v>
      </c>
      <c r="B192" s="197" t="s">
        <v>28</v>
      </c>
      <c r="C192" s="205"/>
      <c r="D192" s="206"/>
    </row>
    <row r="193" spans="1:4" ht="15">
      <c r="A193" s="216" t="s">
        <v>406</v>
      </c>
      <c r="B193" s="218" t="s">
        <v>1901</v>
      </c>
      <c r="C193" s="169"/>
      <c r="D193" s="219"/>
    </row>
    <row r="194" spans="1:5" s="221" customFormat="1" ht="15.75">
      <c r="A194" s="216"/>
      <c r="B194" s="218" t="s">
        <v>1265</v>
      </c>
      <c r="C194" s="169" t="s">
        <v>394</v>
      </c>
      <c r="D194" s="219">
        <v>1020</v>
      </c>
      <c r="E194" s="220"/>
    </row>
    <row r="195" spans="1:4" ht="15">
      <c r="A195" s="216"/>
      <c r="B195" s="218" t="s">
        <v>1255</v>
      </c>
      <c r="C195" s="169" t="s">
        <v>394</v>
      </c>
      <c r="D195" s="219">
        <v>4800</v>
      </c>
    </row>
    <row r="196" spans="1:4" ht="15">
      <c r="A196" s="216"/>
      <c r="B196" s="218" t="s">
        <v>1266</v>
      </c>
      <c r="C196" s="169" t="s">
        <v>394</v>
      </c>
      <c r="D196" s="219">
        <v>5000</v>
      </c>
    </row>
    <row r="197" spans="1:4" ht="15">
      <c r="A197" s="189" t="s">
        <v>1608</v>
      </c>
      <c r="B197" s="197" t="s">
        <v>30</v>
      </c>
      <c r="C197" s="205"/>
      <c r="D197" s="206"/>
    </row>
    <row r="198" spans="1:5" s="211" customFormat="1" ht="15.75">
      <c r="A198" s="216"/>
      <c r="B198" s="218" t="s">
        <v>1902</v>
      </c>
      <c r="C198" s="169"/>
      <c r="D198" s="219"/>
      <c r="E198" s="210"/>
    </row>
    <row r="199" spans="1:4" ht="15">
      <c r="A199" s="216"/>
      <c r="B199" s="218" t="s">
        <v>1267</v>
      </c>
      <c r="C199" s="169" t="s">
        <v>394</v>
      </c>
      <c r="D199" s="219">
        <v>950</v>
      </c>
    </row>
    <row r="200" spans="1:4" ht="15">
      <c r="A200" s="216"/>
      <c r="B200" s="218" t="s">
        <v>1268</v>
      </c>
      <c r="C200" s="169" t="s">
        <v>394</v>
      </c>
      <c r="D200" s="219">
        <v>1050</v>
      </c>
    </row>
    <row r="201" spans="1:4" ht="15.75" hidden="1">
      <c r="A201" s="216"/>
      <c r="B201" s="222" t="s">
        <v>76</v>
      </c>
      <c r="C201" s="169" t="s">
        <v>394</v>
      </c>
      <c r="D201" s="219"/>
    </row>
    <row r="202" spans="1:4" ht="15">
      <c r="A202" s="189" t="s">
        <v>1609</v>
      </c>
      <c r="B202" s="197" t="s">
        <v>1237</v>
      </c>
      <c r="C202" s="205"/>
      <c r="D202" s="206"/>
    </row>
    <row r="203" spans="1:5" s="211" customFormat="1" ht="15.75">
      <c r="A203" s="216" t="s">
        <v>406</v>
      </c>
      <c r="B203" s="218" t="s">
        <v>1903</v>
      </c>
      <c r="C203" s="169"/>
      <c r="D203" s="219"/>
      <c r="E203" s="210"/>
    </row>
    <row r="204" spans="1:4" ht="15.75" hidden="1">
      <c r="A204" s="216"/>
      <c r="B204" s="218" t="s">
        <v>1256</v>
      </c>
      <c r="C204" s="169" t="s">
        <v>394</v>
      </c>
      <c r="D204" s="219">
        <v>1091</v>
      </c>
    </row>
    <row r="205" spans="1:4" ht="15">
      <c r="A205" s="189" t="s">
        <v>1610</v>
      </c>
      <c r="B205" s="197" t="s">
        <v>1353</v>
      </c>
      <c r="C205" s="205"/>
      <c r="D205" s="206"/>
    </row>
    <row r="206" spans="1:4" ht="15">
      <c r="A206" s="223"/>
      <c r="B206" s="224" t="s">
        <v>1354</v>
      </c>
      <c r="C206" s="225"/>
      <c r="D206" s="226"/>
    </row>
    <row r="207" spans="1:4" ht="15">
      <c r="A207" s="227" t="s">
        <v>406</v>
      </c>
      <c r="B207" s="228" t="s">
        <v>1360</v>
      </c>
      <c r="C207" s="229"/>
      <c r="D207" s="230"/>
    </row>
    <row r="208" spans="1:5" s="211" customFormat="1" ht="15.75">
      <c r="A208" s="231"/>
      <c r="B208" s="232" t="s">
        <v>1355</v>
      </c>
      <c r="C208" s="233" t="s">
        <v>405</v>
      </c>
      <c r="D208" s="234">
        <v>194744</v>
      </c>
      <c r="E208" s="210"/>
    </row>
    <row r="209" spans="1:4" ht="15">
      <c r="A209" s="231"/>
      <c r="B209" s="232" t="s">
        <v>1356</v>
      </c>
      <c r="C209" s="233" t="s">
        <v>405</v>
      </c>
      <c r="D209" s="234">
        <v>264594</v>
      </c>
    </row>
    <row r="210" spans="1:4" ht="15">
      <c r="A210" s="231"/>
      <c r="B210" s="232" t="s">
        <v>1357</v>
      </c>
      <c r="C210" s="233" t="s">
        <v>405</v>
      </c>
      <c r="D210" s="234">
        <v>374977</v>
      </c>
    </row>
    <row r="211" spans="1:5" s="211" customFormat="1" ht="15.75">
      <c r="A211" s="231"/>
      <c r="B211" s="232" t="s">
        <v>1358</v>
      </c>
      <c r="C211" s="233" t="s">
        <v>405</v>
      </c>
      <c r="D211" s="234">
        <v>669829</v>
      </c>
      <c r="E211" s="210"/>
    </row>
    <row r="212" spans="1:5" s="208" customFormat="1" ht="15">
      <c r="A212" s="231"/>
      <c r="B212" s="232" t="s">
        <v>1361</v>
      </c>
      <c r="C212" s="233" t="s">
        <v>405</v>
      </c>
      <c r="D212" s="234">
        <v>1049717</v>
      </c>
      <c r="E212" s="207"/>
    </row>
    <row r="213" spans="1:5" s="221" customFormat="1" ht="15.75">
      <c r="A213" s="231"/>
      <c r="B213" s="232" t="s">
        <v>1359</v>
      </c>
      <c r="C213" s="233" t="s">
        <v>405</v>
      </c>
      <c r="D213" s="234">
        <v>1679646</v>
      </c>
      <c r="E213" s="220"/>
    </row>
    <row r="214" spans="1:4" ht="15">
      <c r="A214" s="231"/>
      <c r="B214" s="232" t="s">
        <v>1362</v>
      </c>
      <c r="C214" s="233" t="s">
        <v>405</v>
      </c>
      <c r="D214" s="234">
        <v>2120003</v>
      </c>
    </row>
    <row r="215" spans="1:4" ht="15">
      <c r="A215" s="189" t="s">
        <v>1611</v>
      </c>
      <c r="B215" s="197" t="s">
        <v>70</v>
      </c>
      <c r="C215" s="205"/>
      <c r="D215" s="206"/>
    </row>
    <row r="216" spans="1:4" ht="15">
      <c r="A216" s="231"/>
      <c r="B216" s="224" t="s">
        <v>1612</v>
      </c>
      <c r="C216" s="233"/>
      <c r="D216" s="234"/>
    </row>
    <row r="217" spans="1:4" ht="15">
      <c r="A217" s="231"/>
      <c r="B217" s="232" t="s">
        <v>1365</v>
      </c>
      <c r="C217" s="233" t="s">
        <v>510</v>
      </c>
      <c r="D217" s="234">
        <v>768000</v>
      </c>
    </row>
    <row r="218" spans="1:4" ht="15">
      <c r="A218" s="231"/>
      <c r="B218" s="232" t="s">
        <v>1366</v>
      </c>
      <c r="C218" s="233" t="s">
        <v>510</v>
      </c>
      <c r="D218" s="234">
        <v>811000</v>
      </c>
    </row>
    <row r="219" spans="1:4" ht="15">
      <c r="A219" s="231"/>
      <c r="B219" s="232" t="s">
        <v>1367</v>
      </c>
      <c r="C219" s="233" t="s">
        <v>510</v>
      </c>
      <c r="D219" s="234">
        <v>858400</v>
      </c>
    </row>
    <row r="220" spans="1:4" ht="15">
      <c r="A220" s="231"/>
      <c r="B220" s="232" t="s">
        <v>1368</v>
      </c>
      <c r="C220" s="233" t="s">
        <v>510</v>
      </c>
      <c r="D220" s="234">
        <v>915000</v>
      </c>
    </row>
    <row r="221" spans="1:5" s="211" customFormat="1" ht="15.75">
      <c r="A221" s="231"/>
      <c r="B221" s="232" t="s">
        <v>1369</v>
      </c>
      <c r="C221" s="233" t="s">
        <v>510</v>
      </c>
      <c r="D221" s="234">
        <v>962800</v>
      </c>
      <c r="E221" s="210"/>
    </row>
    <row r="222" spans="1:4" ht="15">
      <c r="A222" s="231"/>
      <c r="B222" s="232" t="s">
        <v>1370</v>
      </c>
      <c r="C222" s="233" t="s">
        <v>510</v>
      </c>
      <c r="D222" s="234">
        <v>1011200</v>
      </c>
    </row>
    <row r="223" spans="1:4" ht="15">
      <c r="A223" s="347" t="s">
        <v>1727</v>
      </c>
      <c r="B223" s="348" t="s">
        <v>1722</v>
      </c>
      <c r="C223" s="233"/>
      <c r="D223" s="349"/>
    </row>
    <row r="224" spans="1:4" ht="15">
      <c r="A224" s="350" t="s">
        <v>406</v>
      </c>
      <c r="B224" s="351" t="s">
        <v>1723</v>
      </c>
      <c r="C224" s="233"/>
      <c r="D224" s="349"/>
    </row>
    <row r="225" spans="1:4" ht="15">
      <c r="A225" s="350"/>
      <c r="B225" s="352" t="s">
        <v>1726</v>
      </c>
      <c r="C225" s="233" t="s">
        <v>394</v>
      </c>
      <c r="D225" s="349">
        <v>1099</v>
      </c>
    </row>
    <row r="226" spans="1:4" ht="15">
      <c r="A226" s="350"/>
      <c r="B226" s="352" t="s">
        <v>1724</v>
      </c>
      <c r="C226" s="233" t="s">
        <v>394</v>
      </c>
      <c r="D226" s="349">
        <v>1051</v>
      </c>
    </row>
    <row r="227" spans="1:4" ht="15">
      <c r="A227" s="350"/>
      <c r="B227" s="352" t="s">
        <v>1725</v>
      </c>
      <c r="C227" s="233" t="s">
        <v>394</v>
      </c>
      <c r="D227" s="349">
        <v>995</v>
      </c>
    </row>
    <row r="228" spans="1:4" ht="15">
      <c r="A228" s="347" t="s">
        <v>1730</v>
      </c>
      <c r="B228" s="353" t="s">
        <v>1731</v>
      </c>
      <c r="C228" s="233"/>
      <c r="D228" s="349"/>
    </row>
    <row r="229" spans="1:4" ht="15">
      <c r="A229" s="350" t="s">
        <v>406</v>
      </c>
      <c r="B229" s="351" t="s">
        <v>1732</v>
      </c>
      <c r="C229" s="233"/>
      <c r="D229" s="349"/>
    </row>
    <row r="230" spans="1:4" ht="15">
      <c r="A230" s="350"/>
      <c r="B230" s="352" t="s">
        <v>1363</v>
      </c>
      <c r="C230" s="233" t="s">
        <v>630</v>
      </c>
      <c r="D230" s="349">
        <v>960</v>
      </c>
    </row>
    <row r="231" spans="1:4" ht="15">
      <c r="A231" s="350"/>
      <c r="B231" s="352" t="s">
        <v>1364</v>
      </c>
      <c r="C231" s="233" t="s">
        <v>630</v>
      </c>
      <c r="D231" s="349">
        <v>1060</v>
      </c>
    </row>
    <row r="232" spans="1:4" ht="15">
      <c r="A232" s="347">
        <v>3.13</v>
      </c>
      <c r="B232" s="353" t="s">
        <v>2222</v>
      </c>
      <c r="C232" s="233"/>
      <c r="D232" s="349"/>
    </row>
    <row r="233" spans="1:4" ht="15">
      <c r="A233" s="350" t="s">
        <v>406</v>
      </c>
      <c r="B233" s="351" t="s">
        <v>2237</v>
      </c>
      <c r="C233" s="233"/>
      <c r="D233" s="349"/>
    </row>
    <row r="234" spans="1:4" ht="15">
      <c r="A234" s="350"/>
      <c r="B234" s="352" t="s">
        <v>2223</v>
      </c>
      <c r="C234" s="233" t="s">
        <v>630</v>
      </c>
      <c r="D234" s="349">
        <v>1140</v>
      </c>
    </row>
    <row r="235" spans="1:4" ht="15">
      <c r="A235" s="350"/>
      <c r="B235" s="352" t="s">
        <v>2224</v>
      </c>
      <c r="C235" s="233" t="s">
        <v>630</v>
      </c>
      <c r="D235" s="349">
        <v>1200</v>
      </c>
    </row>
    <row r="236" spans="1:4" ht="15">
      <c r="A236" s="350" t="s">
        <v>406</v>
      </c>
      <c r="B236" s="351" t="s">
        <v>2275</v>
      </c>
      <c r="C236" s="233"/>
      <c r="D236" s="349"/>
    </row>
    <row r="237" spans="1:4" ht="15">
      <c r="A237" s="350"/>
      <c r="B237" s="354" t="s">
        <v>1274</v>
      </c>
      <c r="C237" s="233"/>
      <c r="D237" s="349"/>
    </row>
    <row r="238" spans="1:4" ht="15">
      <c r="A238" s="350"/>
      <c r="B238" s="354" t="s">
        <v>2223</v>
      </c>
      <c r="C238" s="233" t="s">
        <v>630</v>
      </c>
      <c r="D238" s="349">
        <f>1360/1.1</f>
        <v>1236.3636363636363</v>
      </c>
    </row>
    <row r="239" spans="1:4" ht="15">
      <c r="A239" s="350"/>
      <c r="B239" s="352" t="s">
        <v>2224</v>
      </c>
      <c r="C239" s="233" t="s">
        <v>630</v>
      </c>
      <c r="D239" s="349">
        <f>1430/1.1</f>
        <v>1300</v>
      </c>
    </row>
    <row r="240" spans="1:4" ht="15">
      <c r="A240" s="347" t="s">
        <v>1730</v>
      </c>
      <c r="B240" s="353" t="s">
        <v>2236</v>
      </c>
      <c r="C240" s="233"/>
      <c r="D240" s="349"/>
    </row>
    <row r="241" spans="1:4" ht="15">
      <c r="A241" s="350" t="s">
        <v>406</v>
      </c>
      <c r="B241" s="351" t="s">
        <v>2238</v>
      </c>
      <c r="C241" s="233"/>
      <c r="D241" s="349"/>
    </row>
    <row r="242" spans="1:4" ht="15">
      <c r="A242" s="350"/>
      <c r="B242" s="352" t="s">
        <v>2223</v>
      </c>
      <c r="C242" s="233" t="s">
        <v>630</v>
      </c>
      <c r="D242" s="349">
        <f>1280/1.1</f>
        <v>1163.6363636363635</v>
      </c>
    </row>
    <row r="243" spans="1:4" ht="15">
      <c r="A243" s="350"/>
      <c r="B243" s="352" t="s">
        <v>2224</v>
      </c>
      <c r="C243" s="233" t="s">
        <v>630</v>
      </c>
      <c r="D243" s="349">
        <f>1340/1.1</f>
        <v>1218.181818181818</v>
      </c>
    </row>
    <row r="244" spans="1:4" ht="15">
      <c r="A244" s="347">
        <v>3.13</v>
      </c>
      <c r="B244" s="353" t="s">
        <v>2293</v>
      </c>
      <c r="C244" s="233"/>
      <c r="D244" s="349"/>
    </row>
    <row r="245" spans="1:4" ht="15">
      <c r="A245" s="350" t="s">
        <v>406</v>
      </c>
      <c r="B245" s="351" t="s">
        <v>2294</v>
      </c>
      <c r="C245" s="233"/>
      <c r="D245" s="349"/>
    </row>
    <row r="246" spans="1:4" ht="15">
      <c r="A246" s="350"/>
      <c r="B246" s="352" t="s">
        <v>2223</v>
      </c>
      <c r="C246" s="233" t="s">
        <v>630</v>
      </c>
      <c r="D246" s="349">
        <v>1280</v>
      </c>
    </row>
    <row r="247" spans="1:4" ht="15">
      <c r="A247" s="350"/>
      <c r="B247" s="352" t="s">
        <v>2224</v>
      </c>
      <c r="C247" s="233" t="s">
        <v>630</v>
      </c>
      <c r="D247" s="349">
        <v>1340</v>
      </c>
    </row>
    <row r="248" spans="1:4" ht="15" customHeight="1">
      <c r="A248" s="418" t="s">
        <v>1572</v>
      </c>
      <c r="B248" s="419"/>
      <c r="C248" s="419"/>
      <c r="D248" s="420"/>
    </row>
    <row r="249" spans="1:4" ht="15">
      <c r="A249" s="189" t="s">
        <v>1371</v>
      </c>
      <c r="B249" s="197" t="s">
        <v>1904</v>
      </c>
      <c r="C249" s="205"/>
      <c r="D249" s="206"/>
    </row>
    <row r="250" spans="1:4" ht="15">
      <c r="A250" s="216"/>
      <c r="B250" s="235" t="s">
        <v>1905</v>
      </c>
      <c r="C250" s="236"/>
      <c r="D250" s="219">
        <v>3550000</v>
      </c>
    </row>
    <row r="251" spans="1:4" ht="15">
      <c r="A251" s="189" t="s">
        <v>1677</v>
      </c>
      <c r="B251" s="237" t="s">
        <v>188</v>
      </c>
      <c r="C251" s="169"/>
      <c r="D251" s="219"/>
    </row>
    <row r="252" spans="1:4" ht="15">
      <c r="A252" s="216"/>
      <c r="B252" s="238" t="s">
        <v>73</v>
      </c>
      <c r="C252" s="169"/>
      <c r="D252" s="219"/>
    </row>
    <row r="253" spans="1:4" ht="15">
      <c r="A253" s="216" t="s">
        <v>406</v>
      </c>
      <c r="B253" s="237" t="s">
        <v>69</v>
      </c>
      <c r="C253" s="169"/>
      <c r="D253" s="219"/>
    </row>
    <row r="254" spans="1:4" ht="15">
      <c r="A254" s="216"/>
      <c r="B254" s="218" t="s">
        <v>65</v>
      </c>
      <c r="C254" s="169" t="s">
        <v>510</v>
      </c>
      <c r="D254" s="219">
        <v>153000</v>
      </c>
    </row>
    <row r="255" spans="1:5" s="211" customFormat="1" ht="15.75">
      <c r="A255" s="216"/>
      <c r="B255" s="218" t="s">
        <v>66</v>
      </c>
      <c r="C255" s="169" t="s">
        <v>308</v>
      </c>
      <c r="D255" s="219">
        <v>153000</v>
      </c>
      <c r="E255" s="210"/>
    </row>
    <row r="256" spans="1:4" ht="15">
      <c r="A256" s="216"/>
      <c r="B256" s="218" t="s">
        <v>67</v>
      </c>
      <c r="C256" s="169" t="s">
        <v>308</v>
      </c>
      <c r="D256" s="219">
        <v>153000</v>
      </c>
    </row>
    <row r="257" spans="1:4" ht="15.75" hidden="1">
      <c r="A257" s="216"/>
      <c r="B257" s="218" t="s">
        <v>840</v>
      </c>
      <c r="C257" s="169" t="s">
        <v>308</v>
      </c>
      <c r="D257" s="219">
        <v>153000</v>
      </c>
    </row>
    <row r="258" spans="1:4" ht="15.75" hidden="1">
      <c r="A258" s="216"/>
      <c r="B258" s="218" t="s">
        <v>68</v>
      </c>
      <c r="C258" s="169" t="s">
        <v>308</v>
      </c>
      <c r="D258" s="219">
        <v>153000</v>
      </c>
    </row>
    <row r="259" spans="1:4" ht="15.75" hidden="1">
      <c r="A259" s="216" t="s">
        <v>75</v>
      </c>
      <c r="B259" s="238" t="s">
        <v>74</v>
      </c>
      <c r="C259" s="169"/>
      <c r="D259" s="219"/>
    </row>
    <row r="260" spans="1:4" ht="15.75" hidden="1">
      <c r="A260" s="216"/>
      <c r="B260" s="237" t="s">
        <v>69</v>
      </c>
      <c r="C260" s="169"/>
      <c r="D260" s="219"/>
    </row>
    <row r="261" spans="1:4" ht="15.75" hidden="1">
      <c r="A261" s="216"/>
      <c r="B261" s="218" t="s">
        <v>65</v>
      </c>
      <c r="C261" s="169" t="s">
        <v>510</v>
      </c>
      <c r="D261" s="219">
        <v>165000</v>
      </c>
    </row>
    <row r="262" spans="1:4" ht="15.75" hidden="1">
      <c r="A262" s="216"/>
      <c r="B262" s="218" t="s">
        <v>66</v>
      </c>
      <c r="C262" s="169" t="s">
        <v>308</v>
      </c>
      <c r="D262" s="219">
        <v>165000</v>
      </c>
    </row>
    <row r="263" spans="1:4" ht="15.75" hidden="1">
      <c r="A263" s="216"/>
      <c r="B263" s="218" t="s">
        <v>67</v>
      </c>
      <c r="C263" s="169" t="s">
        <v>308</v>
      </c>
      <c r="D263" s="219">
        <v>165000</v>
      </c>
    </row>
    <row r="264" spans="1:4" ht="15.75" hidden="1">
      <c r="A264" s="216"/>
      <c r="B264" s="218" t="s">
        <v>840</v>
      </c>
      <c r="C264" s="169" t="s">
        <v>308</v>
      </c>
      <c r="D264" s="219">
        <v>165000</v>
      </c>
    </row>
    <row r="265" spans="1:4" ht="15.75" hidden="1">
      <c r="A265" s="216"/>
      <c r="B265" s="218" t="s">
        <v>68</v>
      </c>
      <c r="C265" s="169" t="s">
        <v>308</v>
      </c>
      <c r="D265" s="219">
        <v>165000</v>
      </c>
    </row>
    <row r="266" spans="1:4" ht="15.75" hidden="1">
      <c r="A266" s="216"/>
      <c r="B266" s="237" t="s">
        <v>848</v>
      </c>
      <c r="C266" s="169"/>
      <c r="D266" s="219"/>
    </row>
    <row r="267" spans="1:4" ht="15.75" hidden="1">
      <c r="A267" s="216"/>
      <c r="B267" s="218" t="s">
        <v>65</v>
      </c>
      <c r="C267" s="169" t="s">
        <v>510</v>
      </c>
      <c r="D267" s="219">
        <v>238000</v>
      </c>
    </row>
    <row r="268" spans="1:4" ht="15.75" hidden="1">
      <c r="A268" s="216"/>
      <c r="B268" s="218" t="s">
        <v>66</v>
      </c>
      <c r="C268" s="169" t="s">
        <v>308</v>
      </c>
      <c r="D268" s="219">
        <v>238000</v>
      </c>
    </row>
    <row r="269" spans="1:4" ht="15.75" hidden="1">
      <c r="A269" s="216"/>
      <c r="B269" s="218" t="s">
        <v>67</v>
      </c>
      <c r="C269" s="169" t="s">
        <v>308</v>
      </c>
      <c r="D269" s="219">
        <v>238000</v>
      </c>
    </row>
    <row r="270" spans="1:4" ht="15.75" hidden="1">
      <c r="A270" s="216"/>
      <c r="B270" s="218" t="s">
        <v>840</v>
      </c>
      <c r="C270" s="169" t="s">
        <v>308</v>
      </c>
      <c r="D270" s="219">
        <v>238000</v>
      </c>
    </row>
    <row r="271" spans="1:4" ht="15.75" hidden="1">
      <c r="A271" s="216"/>
      <c r="B271" s="218" t="s">
        <v>68</v>
      </c>
      <c r="C271" s="169" t="s">
        <v>308</v>
      </c>
      <c r="D271" s="219">
        <v>238000</v>
      </c>
    </row>
    <row r="272" spans="1:4" ht="15.75" hidden="1">
      <c r="A272" s="216"/>
      <c r="B272" s="239" t="s">
        <v>72</v>
      </c>
      <c r="C272" s="169"/>
      <c r="D272" s="219"/>
    </row>
    <row r="273" spans="1:4" ht="15.75" hidden="1">
      <c r="A273" s="216"/>
      <c r="B273" s="222" t="s">
        <v>1906</v>
      </c>
      <c r="C273" s="169"/>
      <c r="D273" s="219">
        <v>2090000</v>
      </c>
    </row>
    <row r="274" spans="1:4" ht="15.75" hidden="1">
      <c r="A274" s="189" t="s">
        <v>1677</v>
      </c>
      <c r="B274" s="237" t="s">
        <v>70</v>
      </c>
      <c r="C274" s="169"/>
      <c r="D274" s="219"/>
    </row>
    <row r="275" spans="1:4" ht="15.75" hidden="1">
      <c r="A275" s="216"/>
      <c r="B275" s="222" t="s">
        <v>1678</v>
      </c>
      <c r="C275" s="169"/>
      <c r="D275" s="219"/>
    </row>
    <row r="276" spans="1:4" ht="15.75" hidden="1">
      <c r="A276" s="216" t="s">
        <v>406</v>
      </c>
      <c r="B276" s="237" t="s">
        <v>69</v>
      </c>
      <c r="C276" s="169"/>
      <c r="D276" s="219"/>
    </row>
    <row r="277" spans="1:4" ht="15.75" hidden="1">
      <c r="A277" s="216"/>
      <c r="B277" s="218" t="s">
        <v>65</v>
      </c>
      <c r="C277" s="169" t="s">
        <v>510</v>
      </c>
      <c r="D277" s="219">
        <v>155000</v>
      </c>
    </row>
    <row r="278" spans="1:4" ht="15.75" hidden="1">
      <c r="A278" s="216"/>
      <c r="B278" s="239" t="s">
        <v>72</v>
      </c>
      <c r="C278" s="169"/>
      <c r="D278" s="219"/>
    </row>
    <row r="279" spans="1:4" ht="15">
      <c r="A279" s="189">
        <v>4.3</v>
      </c>
      <c r="B279" s="237" t="s">
        <v>71</v>
      </c>
      <c r="C279" s="169"/>
      <c r="D279" s="219"/>
    </row>
    <row r="280" spans="1:4" ht="15">
      <c r="A280" s="216"/>
      <c r="B280" s="222" t="s">
        <v>1613</v>
      </c>
      <c r="C280" s="169"/>
      <c r="D280" s="219"/>
    </row>
    <row r="281" spans="1:4" ht="15">
      <c r="A281" s="216" t="s">
        <v>406</v>
      </c>
      <c r="B281" s="237" t="s">
        <v>69</v>
      </c>
      <c r="C281" s="169"/>
      <c r="D281" s="219"/>
    </row>
    <row r="282" spans="1:4" ht="15">
      <c r="A282" s="216"/>
      <c r="B282" s="218" t="s">
        <v>65</v>
      </c>
      <c r="C282" s="169" t="s">
        <v>510</v>
      </c>
      <c r="D282" s="219">
        <v>155000</v>
      </c>
    </row>
    <row r="283" spans="1:4" ht="15">
      <c r="A283" s="216"/>
      <c r="B283" s="218" t="s">
        <v>66</v>
      </c>
      <c r="C283" s="169" t="s">
        <v>510</v>
      </c>
      <c r="D283" s="219">
        <v>155000</v>
      </c>
    </row>
    <row r="284" spans="1:4" ht="15">
      <c r="A284" s="216"/>
      <c r="B284" s="218" t="s">
        <v>67</v>
      </c>
      <c r="C284" s="169" t="s">
        <v>510</v>
      </c>
      <c r="D284" s="219">
        <v>155000</v>
      </c>
    </row>
    <row r="285" spans="1:4" ht="15">
      <c r="A285" s="216"/>
      <c r="B285" s="218" t="s">
        <v>840</v>
      </c>
      <c r="C285" s="169" t="s">
        <v>510</v>
      </c>
      <c r="D285" s="219">
        <v>155000</v>
      </c>
    </row>
    <row r="286" spans="1:4" ht="15">
      <c r="A286" s="216"/>
      <c r="B286" s="218" t="s">
        <v>68</v>
      </c>
      <c r="C286" s="169" t="s">
        <v>510</v>
      </c>
      <c r="D286" s="219">
        <v>155000</v>
      </c>
    </row>
    <row r="287" spans="1:4" ht="15">
      <c r="A287" s="216"/>
      <c r="B287" s="239" t="s">
        <v>72</v>
      </c>
      <c r="C287" s="169"/>
      <c r="D287" s="219"/>
    </row>
    <row r="288" spans="1:4" ht="15">
      <c r="A288" s="434" t="s">
        <v>1573</v>
      </c>
      <c r="B288" s="435"/>
      <c r="C288" s="435"/>
      <c r="D288" s="436"/>
    </row>
    <row r="289" spans="1:4" ht="30">
      <c r="A289" s="189" t="s">
        <v>1574</v>
      </c>
      <c r="B289" s="240" t="s">
        <v>1907</v>
      </c>
      <c r="C289" s="169"/>
      <c r="D289" s="241"/>
    </row>
    <row r="290" spans="1:4" ht="15">
      <c r="A290" s="216"/>
      <c r="B290" s="242" t="s">
        <v>1614</v>
      </c>
      <c r="C290" s="169"/>
      <c r="D290" s="188"/>
    </row>
    <row r="291" spans="1:4" ht="15">
      <c r="A291" s="243" t="s">
        <v>406</v>
      </c>
      <c r="B291" s="244" t="s">
        <v>759</v>
      </c>
      <c r="C291" s="245"/>
      <c r="D291" s="246"/>
    </row>
    <row r="292" spans="1:4" ht="15">
      <c r="A292" s="167"/>
      <c r="B292" s="191" t="s">
        <v>665</v>
      </c>
      <c r="C292" s="169"/>
      <c r="D292" s="166"/>
    </row>
    <row r="293" spans="1:4" ht="15">
      <c r="A293" s="216"/>
      <c r="B293" s="168" t="s">
        <v>731</v>
      </c>
      <c r="C293" s="169" t="s">
        <v>542</v>
      </c>
      <c r="D293" s="188">
        <v>1518000</v>
      </c>
    </row>
    <row r="294" spans="1:4" ht="15">
      <c r="A294" s="216"/>
      <c r="B294" s="247" t="s">
        <v>730</v>
      </c>
      <c r="C294" s="169" t="s">
        <v>666</v>
      </c>
      <c r="D294" s="188">
        <v>440000</v>
      </c>
    </row>
    <row r="295" spans="1:4" ht="15">
      <c r="A295" s="216"/>
      <c r="B295" s="168" t="s">
        <v>732</v>
      </c>
      <c r="C295" s="169" t="s">
        <v>542</v>
      </c>
      <c r="D295" s="188">
        <v>1518000</v>
      </c>
    </row>
    <row r="296" spans="1:4" ht="15">
      <c r="A296" s="216"/>
      <c r="B296" s="247" t="s">
        <v>730</v>
      </c>
      <c r="C296" s="169" t="s">
        <v>666</v>
      </c>
      <c r="D296" s="188">
        <v>693000</v>
      </c>
    </row>
    <row r="297" spans="1:4" ht="15">
      <c r="A297" s="167"/>
      <c r="B297" s="191" t="s">
        <v>664</v>
      </c>
      <c r="C297" s="169"/>
      <c r="D297" s="188"/>
    </row>
    <row r="298" spans="1:4" ht="18" customHeight="1">
      <c r="A298" s="167"/>
      <c r="B298" s="168" t="s">
        <v>733</v>
      </c>
      <c r="C298" s="169" t="s">
        <v>542</v>
      </c>
      <c r="D298" s="188">
        <v>1353000</v>
      </c>
    </row>
    <row r="299" spans="1:4" ht="15.75" customHeight="1">
      <c r="A299" s="216"/>
      <c r="B299" s="247" t="s">
        <v>730</v>
      </c>
      <c r="C299" s="169" t="s">
        <v>666</v>
      </c>
      <c r="D299" s="188">
        <v>154000</v>
      </c>
    </row>
    <row r="300" spans="1:4" ht="15">
      <c r="A300" s="167"/>
      <c r="B300" s="168" t="s">
        <v>734</v>
      </c>
      <c r="C300" s="169" t="s">
        <v>542</v>
      </c>
      <c r="D300" s="188">
        <v>1353000</v>
      </c>
    </row>
    <row r="301" spans="1:4" ht="15">
      <c r="A301" s="216"/>
      <c r="B301" s="247" t="s">
        <v>730</v>
      </c>
      <c r="C301" s="169" t="s">
        <v>666</v>
      </c>
      <c r="D301" s="188">
        <v>253000</v>
      </c>
    </row>
    <row r="302" spans="1:4" ht="15">
      <c r="A302" s="167"/>
      <c r="B302" s="168" t="s">
        <v>735</v>
      </c>
      <c r="C302" s="169" t="s">
        <v>542</v>
      </c>
      <c r="D302" s="188">
        <v>1518000</v>
      </c>
    </row>
    <row r="303" spans="1:4" ht="15">
      <c r="A303" s="216"/>
      <c r="B303" s="247" t="s">
        <v>730</v>
      </c>
      <c r="C303" s="169" t="s">
        <v>666</v>
      </c>
      <c r="D303" s="188">
        <v>627000</v>
      </c>
    </row>
    <row r="304" spans="1:4" ht="15">
      <c r="A304" s="167"/>
      <c r="B304" s="168" t="s">
        <v>743</v>
      </c>
      <c r="C304" s="169" t="s">
        <v>542</v>
      </c>
      <c r="D304" s="188">
        <v>1518000</v>
      </c>
    </row>
    <row r="305" spans="1:4" ht="20.25" customHeight="1">
      <c r="A305" s="216"/>
      <c r="B305" s="247" t="s">
        <v>730</v>
      </c>
      <c r="C305" s="169" t="s">
        <v>666</v>
      </c>
      <c r="D305" s="188">
        <v>825000</v>
      </c>
    </row>
    <row r="306" spans="1:4" ht="17.25" customHeight="1">
      <c r="A306" s="167"/>
      <c r="B306" s="191" t="s">
        <v>663</v>
      </c>
      <c r="C306" s="169"/>
      <c r="D306" s="188"/>
    </row>
    <row r="307" spans="1:4" ht="17.25" customHeight="1">
      <c r="A307" s="167"/>
      <c r="B307" s="168" t="s">
        <v>744</v>
      </c>
      <c r="C307" s="169" t="s">
        <v>542</v>
      </c>
      <c r="D307" s="188">
        <v>1760000</v>
      </c>
    </row>
    <row r="308" spans="1:4" ht="15">
      <c r="A308" s="216"/>
      <c r="B308" s="247" t="s">
        <v>730</v>
      </c>
      <c r="C308" s="169" t="s">
        <v>666</v>
      </c>
      <c r="D308" s="188">
        <v>880000</v>
      </c>
    </row>
    <row r="309" spans="1:4" ht="15">
      <c r="A309" s="167"/>
      <c r="B309" s="168" t="s">
        <v>745</v>
      </c>
      <c r="C309" s="169" t="s">
        <v>542</v>
      </c>
      <c r="D309" s="188">
        <v>1760000</v>
      </c>
    </row>
    <row r="310" spans="1:4" ht="15">
      <c r="A310" s="216"/>
      <c r="B310" s="247" t="s">
        <v>730</v>
      </c>
      <c r="C310" s="169" t="s">
        <v>666</v>
      </c>
      <c r="D310" s="188">
        <v>1045000</v>
      </c>
    </row>
    <row r="311" spans="1:4" ht="15">
      <c r="A311" s="167"/>
      <c r="B311" s="168" t="s">
        <v>746</v>
      </c>
      <c r="C311" s="169" t="s">
        <v>542</v>
      </c>
      <c r="D311" s="188">
        <v>1760000</v>
      </c>
    </row>
    <row r="312" spans="1:4" ht="15">
      <c r="A312" s="216"/>
      <c r="B312" s="247" t="s">
        <v>730</v>
      </c>
      <c r="C312" s="169" t="s">
        <v>666</v>
      </c>
      <c r="D312" s="188">
        <v>1287000</v>
      </c>
    </row>
    <row r="313" spans="1:4" ht="15">
      <c r="A313" s="167"/>
      <c r="B313" s="191" t="s">
        <v>662</v>
      </c>
      <c r="C313" s="169"/>
      <c r="D313" s="188"/>
    </row>
    <row r="314" spans="1:4" ht="15">
      <c r="A314" s="167"/>
      <c r="B314" s="248" t="s">
        <v>747</v>
      </c>
      <c r="C314" s="169" t="s">
        <v>542</v>
      </c>
      <c r="D314" s="188">
        <v>1595000</v>
      </c>
    </row>
    <row r="315" spans="1:4" ht="15">
      <c r="A315" s="216"/>
      <c r="B315" s="247" t="s">
        <v>730</v>
      </c>
      <c r="C315" s="169" t="s">
        <v>666</v>
      </c>
      <c r="D315" s="188">
        <v>1540000</v>
      </c>
    </row>
    <row r="316" spans="1:4" ht="15">
      <c r="A316" s="167"/>
      <c r="B316" s="248" t="s">
        <v>748</v>
      </c>
      <c r="C316" s="169" t="s">
        <v>542</v>
      </c>
      <c r="D316" s="188">
        <v>1595000</v>
      </c>
    </row>
    <row r="317" spans="1:4" ht="15">
      <c r="A317" s="216"/>
      <c r="B317" s="247" t="s">
        <v>730</v>
      </c>
      <c r="C317" s="169" t="s">
        <v>666</v>
      </c>
      <c r="D317" s="188">
        <v>1265000</v>
      </c>
    </row>
    <row r="318" spans="1:4" ht="15">
      <c r="A318" s="167"/>
      <c r="B318" s="248" t="s">
        <v>749</v>
      </c>
      <c r="C318" s="169" t="s">
        <v>542</v>
      </c>
      <c r="D318" s="188">
        <v>1760000</v>
      </c>
    </row>
    <row r="319" spans="1:4" ht="15">
      <c r="A319" s="216"/>
      <c r="B319" s="247" t="s">
        <v>730</v>
      </c>
      <c r="C319" s="169" t="s">
        <v>666</v>
      </c>
      <c r="D319" s="188">
        <v>1694000</v>
      </c>
    </row>
    <row r="320" spans="1:4" ht="15">
      <c r="A320" s="216"/>
      <c r="B320" s="249" t="s">
        <v>772</v>
      </c>
      <c r="C320" s="169" t="s">
        <v>542</v>
      </c>
      <c r="D320" s="188">
        <v>1138500</v>
      </c>
    </row>
    <row r="321" spans="1:4" ht="15">
      <c r="A321" s="243" t="s">
        <v>406</v>
      </c>
      <c r="B321" s="244" t="s">
        <v>760</v>
      </c>
      <c r="C321" s="245"/>
      <c r="D321" s="246"/>
    </row>
    <row r="322" spans="1:4" ht="15">
      <c r="A322" s="167"/>
      <c r="B322" s="191" t="s">
        <v>665</v>
      </c>
      <c r="C322" s="169"/>
      <c r="D322" s="166"/>
    </row>
    <row r="323" spans="1:4" ht="30">
      <c r="A323" s="216"/>
      <c r="B323" s="250" t="s">
        <v>761</v>
      </c>
      <c r="C323" s="169" t="s">
        <v>542</v>
      </c>
      <c r="D323" s="188">
        <v>1818000</v>
      </c>
    </row>
    <row r="324" spans="1:4" ht="15">
      <c r="A324" s="216"/>
      <c r="B324" s="247" t="s">
        <v>762</v>
      </c>
      <c r="C324" s="169" t="s">
        <v>666</v>
      </c>
      <c r="D324" s="188">
        <v>490000</v>
      </c>
    </row>
    <row r="325" spans="1:4" ht="30">
      <c r="A325" s="216"/>
      <c r="B325" s="187" t="s">
        <v>763</v>
      </c>
      <c r="C325" s="169" t="s">
        <v>542</v>
      </c>
      <c r="D325" s="188">
        <v>1818000</v>
      </c>
    </row>
    <row r="326" spans="1:4" ht="15">
      <c r="A326" s="216"/>
      <c r="B326" s="247" t="s">
        <v>762</v>
      </c>
      <c r="C326" s="169" t="s">
        <v>666</v>
      </c>
      <c r="D326" s="188">
        <v>590000</v>
      </c>
    </row>
    <row r="327" spans="1:4" ht="15">
      <c r="A327" s="167"/>
      <c r="B327" s="191" t="s">
        <v>664</v>
      </c>
      <c r="C327" s="169"/>
      <c r="D327" s="188"/>
    </row>
    <row r="328" spans="1:4" ht="30">
      <c r="A328" s="167"/>
      <c r="B328" s="187" t="s">
        <v>764</v>
      </c>
      <c r="C328" s="169" t="s">
        <v>542</v>
      </c>
      <c r="D328" s="188">
        <v>1718000</v>
      </c>
    </row>
    <row r="329" spans="1:4" ht="15">
      <c r="A329" s="216"/>
      <c r="B329" s="247" t="s">
        <v>762</v>
      </c>
      <c r="C329" s="169" t="s">
        <v>666</v>
      </c>
      <c r="D329" s="188">
        <v>275000</v>
      </c>
    </row>
    <row r="330" spans="1:4" ht="30">
      <c r="A330" s="167"/>
      <c r="B330" s="187" t="s">
        <v>765</v>
      </c>
      <c r="C330" s="169" t="s">
        <v>542</v>
      </c>
      <c r="D330" s="188">
        <v>1768000</v>
      </c>
    </row>
    <row r="331" spans="1:4" ht="15">
      <c r="A331" s="216"/>
      <c r="B331" s="247" t="s">
        <v>762</v>
      </c>
      <c r="C331" s="169" t="s">
        <v>666</v>
      </c>
      <c r="D331" s="188">
        <v>682000</v>
      </c>
    </row>
    <row r="332" spans="1:4" ht="15">
      <c r="A332" s="167"/>
      <c r="B332" s="191" t="s">
        <v>663</v>
      </c>
      <c r="C332" s="169"/>
      <c r="D332" s="188"/>
    </row>
    <row r="333" spans="1:4" ht="30">
      <c r="A333" s="167"/>
      <c r="B333" s="187" t="s">
        <v>766</v>
      </c>
      <c r="C333" s="169" t="s">
        <v>542</v>
      </c>
      <c r="D333" s="188">
        <v>1908000</v>
      </c>
    </row>
    <row r="334" spans="1:4" ht="15">
      <c r="A334" s="216"/>
      <c r="B334" s="247" t="s">
        <v>762</v>
      </c>
      <c r="C334" s="169" t="s">
        <v>666</v>
      </c>
      <c r="D334" s="188">
        <v>650000</v>
      </c>
    </row>
    <row r="335" spans="1:4" ht="30">
      <c r="A335" s="216"/>
      <c r="B335" s="248" t="s">
        <v>25</v>
      </c>
      <c r="C335" s="169" t="s">
        <v>542</v>
      </c>
      <c r="D335" s="188">
        <v>2158000</v>
      </c>
    </row>
    <row r="336" spans="1:4" ht="15">
      <c r="A336" s="216"/>
      <c r="B336" s="248" t="s">
        <v>762</v>
      </c>
      <c r="C336" s="169" t="s">
        <v>666</v>
      </c>
      <c r="D336" s="188">
        <v>800000</v>
      </c>
    </row>
    <row r="337" spans="1:4" ht="15">
      <c r="A337" s="167"/>
      <c r="B337" s="191" t="s">
        <v>662</v>
      </c>
      <c r="C337" s="169"/>
      <c r="D337" s="188"/>
    </row>
    <row r="338" spans="1:4" ht="30">
      <c r="A338" s="167"/>
      <c r="B338" s="248" t="s">
        <v>767</v>
      </c>
      <c r="C338" s="169" t="s">
        <v>542</v>
      </c>
      <c r="D338" s="188">
        <v>1848000</v>
      </c>
    </row>
    <row r="339" spans="1:4" ht="15">
      <c r="A339" s="216"/>
      <c r="B339" s="247" t="s">
        <v>762</v>
      </c>
      <c r="C339" s="169" t="s">
        <v>666</v>
      </c>
      <c r="D339" s="188">
        <v>850000</v>
      </c>
    </row>
    <row r="340" spans="1:4" ht="30">
      <c r="A340" s="216"/>
      <c r="B340" s="248" t="s">
        <v>24</v>
      </c>
      <c r="C340" s="169" t="s">
        <v>542</v>
      </c>
      <c r="D340" s="188">
        <v>2098000</v>
      </c>
    </row>
    <row r="341" spans="1:4" ht="15">
      <c r="A341" s="216"/>
      <c r="B341" s="247" t="s">
        <v>762</v>
      </c>
      <c r="C341" s="169" t="s">
        <v>666</v>
      </c>
      <c r="D341" s="188">
        <v>1200000</v>
      </c>
    </row>
    <row r="342" spans="1:4" ht="30">
      <c r="A342" s="167"/>
      <c r="B342" s="248" t="s">
        <v>768</v>
      </c>
      <c r="C342" s="169" t="s">
        <v>542</v>
      </c>
      <c r="D342" s="188">
        <v>1798000</v>
      </c>
    </row>
    <row r="343" spans="1:4" ht="18.75" customHeight="1">
      <c r="A343" s="216"/>
      <c r="B343" s="247" t="s">
        <v>762</v>
      </c>
      <c r="C343" s="169" t="s">
        <v>666</v>
      </c>
      <c r="D343" s="188">
        <v>275000</v>
      </c>
    </row>
    <row r="344" spans="1:4" ht="15">
      <c r="A344" s="216"/>
      <c r="B344" s="249" t="s">
        <v>769</v>
      </c>
      <c r="C344" s="169"/>
      <c r="D344" s="188"/>
    </row>
    <row r="345" spans="1:4" ht="30">
      <c r="A345" s="167"/>
      <c r="B345" s="248" t="s">
        <v>770</v>
      </c>
      <c r="C345" s="169" t="s">
        <v>542</v>
      </c>
      <c r="D345" s="188">
        <v>1438500</v>
      </c>
    </row>
    <row r="346" spans="1:4" ht="30">
      <c r="A346" s="167"/>
      <c r="B346" s="248" t="s">
        <v>771</v>
      </c>
      <c r="C346" s="169" t="s">
        <v>542</v>
      </c>
      <c r="D346" s="188">
        <v>1738500</v>
      </c>
    </row>
    <row r="347" spans="1:4" ht="15">
      <c r="A347" s="438" t="s">
        <v>1908</v>
      </c>
      <c r="B347" s="432"/>
      <c r="C347" s="432"/>
      <c r="D347" s="433"/>
    </row>
    <row r="348" spans="1:4" ht="15.75" customHeight="1">
      <c r="A348" s="439" t="s">
        <v>1681</v>
      </c>
      <c r="B348" s="440"/>
      <c r="C348" s="440"/>
      <c r="D348" s="441"/>
    </row>
    <row r="349" spans="1:4" ht="15">
      <c r="A349" s="189" t="s">
        <v>1575</v>
      </c>
      <c r="B349" s="251" t="s">
        <v>1372</v>
      </c>
      <c r="C349" s="169"/>
      <c r="D349" s="252"/>
    </row>
    <row r="350" spans="1:4" ht="15">
      <c r="A350" s="189"/>
      <c r="B350" s="253" t="s">
        <v>1378</v>
      </c>
      <c r="C350" s="169"/>
      <c r="D350" s="252"/>
    </row>
    <row r="351" spans="1:4" ht="15">
      <c r="A351" s="167"/>
      <c r="B351" s="254" t="s">
        <v>1373</v>
      </c>
      <c r="C351" s="169" t="s">
        <v>542</v>
      </c>
      <c r="D351" s="188">
        <f>1550000/1.1</f>
        <v>1409090.909090909</v>
      </c>
    </row>
    <row r="352" spans="1:4" ht="15">
      <c r="A352" s="167"/>
      <c r="B352" s="254" t="s">
        <v>1374</v>
      </c>
      <c r="C352" s="169" t="s">
        <v>542</v>
      </c>
      <c r="D352" s="188">
        <f>1210000/1.1</f>
        <v>1100000</v>
      </c>
    </row>
    <row r="353" spans="1:4" ht="15">
      <c r="A353" s="167"/>
      <c r="B353" s="254" t="s">
        <v>1375</v>
      </c>
      <c r="C353" s="169" t="s">
        <v>542</v>
      </c>
      <c r="D353" s="188">
        <f>1550000/1.1</f>
        <v>1409090.909090909</v>
      </c>
    </row>
    <row r="354" spans="1:4" ht="15">
      <c r="A354" s="167"/>
      <c r="B354" s="254" t="s">
        <v>1376</v>
      </c>
      <c r="C354" s="169" t="s">
        <v>542</v>
      </c>
      <c r="D354" s="188">
        <f>1210000/1.1</f>
        <v>1100000</v>
      </c>
    </row>
    <row r="355" spans="1:4" ht="15">
      <c r="A355" s="167"/>
      <c r="B355" s="254" t="s">
        <v>1377</v>
      </c>
      <c r="C355" s="169" t="s">
        <v>542</v>
      </c>
      <c r="D355" s="188">
        <f>1210000/1.1</f>
        <v>1100000</v>
      </c>
    </row>
    <row r="356" spans="1:4" ht="15">
      <c r="A356" s="255">
        <v>5.3</v>
      </c>
      <c r="B356" s="251" t="s">
        <v>1675</v>
      </c>
      <c r="C356" s="182"/>
      <c r="D356" s="256"/>
    </row>
    <row r="357" spans="1:4" ht="45">
      <c r="A357" s="189"/>
      <c r="B357" s="253" t="s">
        <v>1648</v>
      </c>
      <c r="C357" s="169"/>
      <c r="D357" s="256"/>
    </row>
    <row r="358" spans="1:4" ht="15">
      <c r="A358" s="189"/>
      <c r="B358" s="253" t="s">
        <v>1649</v>
      </c>
      <c r="C358" s="169"/>
      <c r="D358" s="256"/>
    </row>
    <row r="359" spans="1:4" ht="15">
      <c r="A359" s="167"/>
      <c r="B359" s="251" t="s">
        <v>1650</v>
      </c>
      <c r="C359" s="169" t="s">
        <v>542</v>
      </c>
      <c r="D359" s="256">
        <v>1500000</v>
      </c>
    </row>
    <row r="360" spans="1:4" ht="15">
      <c r="A360" s="167"/>
      <c r="B360" s="254" t="s">
        <v>1651</v>
      </c>
      <c r="C360" s="169"/>
      <c r="D360" s="256"/>
    </row>
    <row r="361" spans="1:4" ht="15">
      <c r="A361" s="167"/>
      <c r="B361" s="254" t="s">
        <v>1676</v>
      </c>
      <c r="C361" s="169"/>
      <c r="D361" s="256"/>
    </row>
    <row r="362" spans="1:4" ht="15">
      <c r="A362" s="167"/>
      <c r="B362" s="254" t="s">
        <v>1652</v>
      </c>
      <c r="C362" s="169"/>
      <c r="D362" s="256"/>
    </row>
    <row r="363" spans="1:4" ht="15">
      <c r="A363" s="167"/>
      <c r="B363" s="254" t="s">
        <v>1653</v>
      </c>
      <c r="C363" s="169"/>
      <c r="D363" s="256"/>
    </row>
    <row r="364" spans="1:4" ht="15">
      <c r="A364" s="167"/>
      <c r="B364" s="254" t="s">
        <v>1654</v>
      </c>
      <c r="C364" s="169"/>
      <c r="D364" s="256"/>
    </row>
    <row r="365" spans="1:4" ht="15">
      <c r="A365" s="167"/>
      <c r="B365" s="254" t="s">
        <v>1655</v>
      </c>
      <c r="C365" s="169"/>
      <c r="D365" s="256"/>
    </row>
    <row r="366" spans="1:4" ht="15">
      <c r="A366" s="167"/>
      <c r="B366" s="254" t="s">
        <v>1656</v>
      </c>
      <c r="C366" s="169"/>
      <c r="D366" s="256"/>
    </row>
    <row r="367" spans="1:4" ht="15">
      <c r="A367" s="167"/>
      <c r="B367" s="254" t="s">
        <v>1657</v>
      </c>
      <c r="C367" s="169"/>
      <c r="D367" s="256"/>
    </row>
    <row r="368" spans="1:4" ht="15">
      <c r="A368" s="167"/>
      <c r="B368" s="251" t="s">
        <v>1658</v>
      </c>
      <c r="C368" s="169" t="s">
        <v>542</v>
      </c>
      <c r="D368" s="256">
        <v>1480000</v>
      </c>
    </row>
    <row r="369" spans="1:4" ht="15">
      <c r="A369" s="167"/>
      <c r="B369" s="254" t="s">
        <v>1651</v>
      </c>
      <c r="C369" s="169"/>
      <c r="D369" s="256"/>
    </row>
    <row r="370" spans="1:4" ht="15">
      <c r="A370" s="167"/>
      <c r="B370" s="254" t="s">
        <v>1659</v>
      </c>
      <c r="C370" s="169"/>
      <c r="D370" s="256"/>
    </row>
    <row r="371" spans="1:4" ht="15">
      <c r="A371" s="167"/>
      <c r="B371" s="254" t="s">
        <v>1653</v>
      </c>
      <c r="C371" s="169"/>
      <c r="D371" s="256"/>
    </row>
    <row r="372" spans="1:4" ht="15">
      <c r="A372" s="167"/>
      <c r="B372" s="254" t="s">
        <v>1654</v>
      </c>
      <c r="C372" s="169"/>
      <c r="D372" s="256"/>
    </row>
    <row r="373" spans="1:4" ht="15">
      <c r="A373" s="167"/>
      <c r="B373" s="254" t="s">
        <v>1655</v>
      </c>
      <c r="C373" s="169"/>
      <c r="D373" s="256"/>
    </row>
    <row r="374" spans="1:4" ht="15">
      <c r="A374" s="167"/>
      <c r="B374" s="254" t="s">
        <v>1656</v>
      </c>
      <c r="C374" s="169"/>
      <c r="D374" s="256"/>
    </row>
    <row r="375" spans="1:4" ht="15">
      <c r="A375" s="167"/>
      <c r="B375" s="254" t="s">
        <v>1660</v>
      </c>
      <c r="C375" s="169"/>
      <c r="D375" s="256"/>
    </row>
    <row r="376" spans="1:4" ht="30">
      <c r="A376" s="167"/>
      <c r="B376" s="254" t="s">
        <v>1661</v>
      </c>
      <c r="C376" s="169"/>
      <c r="D376" s="256"/>
    </row>
    <row r="377" spans="1:4" ht="15">
      <c r="A377" s="424" t="s">
        <v>1576</v>
      </c>
      <c r="B377" s="425"/>
      <c r="C377" s="425"/>
      <c r="D377" s="426"/>
    </row>
    <row r="378" spans="1:4" ht="15">
      <c r="A378" s="216"/>
      <c r="B378" s="257" t="s">
        <v>660</v>
      </c>
      <c r="C378" s="169"/>
      <c r="D378" s="188"/>
    </row>
    <row r="379" spans="1:4" ht="15">
      <c r="A379" s="167" t="s">
        <v>406</v>
      </c>
      <c r="B379" s="249" t="s">
        <v>640</v>
      </c>
      <c r="C379" s="169"/>
      <c r="D379" s="166"/>
    </row>
    <row r="380" spans="1:4" ht="15">
      <c r="A380" s="167"/>
      <c r="B380" s="168" t="s">
        <v>641</v>
      </c>
      <c r="C380" s="169" t="s">
        <v>542</v>
      </c>
      <c r="D380" s="166">
        <v>645000</v>
      </c>
    </row>
    <row r="381" spans="1:4" ht="15">
      <c r="A381" s="167"/>
      <c r="B381" s="168" t="s">
        <v>642</v>
      </c>
      <c r="C381" s="169" t="s">
        <v>542</v>
      </c>
      <c r="D381" s="166">
        <v>636000</v>
      </c>
    </row>
    <row r="382" spans="1:4" ht="15">
      <c r="A382" s="167"/>
      <c r="B382" s="168" t="s">
        <v>643</v>
      </c>
      <c r="C382" s="169" t="s">
        <v>542</v>
      </c>
      <c r="D382" s="166">
        <v>627000</v>
      </c>
    </row>
    <row r="383" spans="1:4" ht="15">
      <c r="A383" s="167" t="s">
        <v>406</v>
      </c>
      <c r="B383" s="249" t="s">
        <v>644</v>
      </c>
      <c r="C383" s="169"/>
      <c r="D383" s="166"/>
    </row>
    <row r="384" spans="1:4" ht="15">
      <c r="A384" s="167"/>
      <c r="B384" s="187" t="s">
        <v>645</v>
      </c>
      <c r="C384" s="169" t="s">
        <v>542</v>
      </c>
      <c r="D384" s="166">
        <v>590000</v>
      </c>
    </row>
    <row r="385" spans="1:4" ht="15">
      <c r="A385" s="167"/>
      <c r="B385" s="187" t="s">
        <v>646</v>
      </c>
      <c r="C385" s="169" t="s">
        <v>542</v>
      </c>
      <c r="D385" s="166">
        <v>580000</v>
      </c>
    </row>
    <row r="386" spans="1:4" ht="15">
      <c r="A386" s="167"/>
      <c r="B386" s="187" t="s">
        <v>647</v>
      </c>
      <c r="C386" s="169" t="s">
        <v>542</v>
      </c>
      <c r="D386" s="166">
        <v>570000</v>
      </c>
    </row>
    <row r="387" spans="1:4" ht="15" customHeight="1">
      <c r="A387" s="167" t="s">
        <v>406</v>
      </c>
      <c r="B387" s="249" t="s">
        <v>648</v>
      </c>
      <c r="C387" s="169"/>
      <c r="D387" s="166"/>
    </row>
    <row r="388" spans="1:4" ht="15">
      <c r="A388" s="167"/>
      <c r="B388" s="168" t="s">
        <v>649</v>
      </c>
      <c r="C388" s="169" t="s">
        <v>542</v>
      </c>
      <c r="D388" s="166">
        <v>590000</v>
      </c>
    </row>
    <row r="389" spans="1:4" ht="15">
      <c r="A389" s="167"/>
      <c r="B389" s="168" t="s">
        <v>650</v>
      </c>
      <c r="C389" s="169" t="s">
        <v>542</v>
      </c>
      <c r="D389" s="166">
        <v>590000</v>
      </c>
    </row>
    <row r="390" spans="1:4" ht="15">
      <c r="A390" s="167"/>
      <c r="B390" s="168" t="s">
        <v>651</v>
      </c>
      <c r="C390" s="169" t="s">
        <v>542</v>
      </c>
      <c r="D390" s="166">
        <v>590000</v>
      </c>
    </row>
    <row r="391" spans="1:4" ht="15">
      <c r="A391" s="424" t="s">
        <v>1577</v>
      </c>
      <c r="B391" s="425"/>
      <c r="C391" s="425"/>
      <c r="D391" s="426"/>
    </row>
    <row r="392" spans="1:4" ht="15">
      <c r="A392" s="216"/>
      <c r="B392" s="257" t="s">
        <v>660</v>
      </c>
      <c r="C392" s="169"/>
      <c r="D392" s="188"/>
    </row>
    <row r="393" spans="1:4" ht="15">
      <c r="A393" s="189" t="s">
        <v>1578</v>
      </c>
      <c r="B393" s="249" t="s">
        <v>661</v>
      </c>
      <c r="C393" s="169"/>
      <c r="D393" s="166"/>
    </row>
    <row r="394" spans="1:4" ht="15">
      <c r="A394" s="167" t="s">
        <v>406</v>
      </c>
      <c r="B394" s="249" t="s">
        <v>223</v>
      </c>
      <c r="C394" s="169"/>
      <c r="D394" s="166"/>
    </row>
    <row r="395" spans="1:6" ht="15">
      <c r="A395" s="167"/>
      <c r="B395" s="248" t="s">
        <v>1238</v>
      </c>
      <c r="C395" s="169" t="s">
        <v>224</v>
      </c>
      <c r="D395" s="166">
        <v>89300</v>
      </c>
      <c r="F395" s="258"/>
    </row>
    <row r="396" spans="1:6" ht="15">
      <c r="A396" s="167"/>
      <c r="B396" s="248" t="s">
        <v>1239</v>
      </c>
      <c r="C396" s="169" t="s">
        <v>224</v>
      </c>
      <c r="D396" s="166">
        <v>49950</v>
      </c>
      <c r="F396" s="258"/>
    </row>
    <row r="397" spans="1:6" ht="15">
      <c r="A397" s="167"/>
      <c r="B397" s="248" t="s">
        <v>1240</v>
      </c>
      <c r="C397" s="169" t="s">
        <v>224</v>
      </c>
      <c r="D397" s="166">
        <v>60250</v>
      </c>
      <c r="F397" s="258"/>
    </row>
    <row r="398" spans="1:6" ht="16.5" customHeight="1">
      <c r="A398" s="167"/>
      <c r="B398" s="248" t="s">
        <v>1241</v>
      </c>
      <c r="C398" s="169" t="s">
        <v>224</v>
      </c>
      <c r="D398" s="166">
        <v>130250</v>
      </c>
      <c r="F398" s="258"/>
    </row>
    <row r="399" spans="1:6" ht="15">
      <c r="A399" s="167"/>
      <c r="B399" s="248" t="s">
        <v>1242</v>
      </c>
      <c r="C399" s="169" t="s">
        <v>224</v>
      </c>
      <c r="D399" s="166">
        <v>175900</v>
      </c>
      <c r="F399" s="258"/>
    </row>
    <row r="400" spans="1:6" ht="15">
      <c r="A400" s="167"/>
      <c r="B400" s="248" t="s">
        <v>2280</v>
      </c>
      <c r="C400" s="169" t="s">
        <v>630</v>
      </c>
      <c r="D400" s="166">
        <v>92800</v>
      </c>
      <c r="F400" s="258"/>
    </row>
    <row r="401" spans="1:6" ht="18" customHeight="1">
      <c r="A401" s="190" t="s">
        <v>406</v>
      </c>
      <c r="B401" s="249" t="s">
        <v>225</v>
      </c>
      <c r="C401" s="245"/>
      <c r="D401" s="263"/>
      <c r="F401" s="258"/>
    </row>
    <row r="402" spans="1:6" ht="15">
      <c r="A402" s="167"/>
      <c r="B402" s="248" t="s">
        <v>1243</v>
      </c>
      <c r="C402" s="169" t="s">
        <v>630</v>
      </c>
      <c r="D402" s="166">
        <v>146750</v>
      </c>
      <c r="F402" s="258"/>
    </row>
    <row r="403" spans="1:6" ht="15">
      <c r="A403" s="167"/>
      <c r="B403" s="248" t="s">
        <v>1244</v>
      </c>
      <c r="C403" s="169" t="s">
        <v>630</v>
      </c>
      <c r="D403" s="166">
        <v>78250</v>
      </c>
      <c r="F403" s="258"/>
    </row>
    <row r="404" spans="1:6" ht="15">
      <c r="A404" s="167"/>
      <c r="B404" s="248" t="s">
        <v>1245</v>
      </c>
      <c r="C404" s="169" t="s">
        <v>630</v>
      </c>
      <c r="D404" s="166">
        <v>122750</v>
      </c>
      <c r="F404" s="258"/>
    </row>
    <row r="405" spans="1:6" ht="15">
      <c r="A405" s="167"/>
      <c r="B405" s="248" t="s">
        <v>1246</v>
      </c>
      <c r="C405" s="169" t="s">
        <v>630</v>
      </c>
      <c r="D405" s="166">
        <v>239500</v>
      </c>
      <c r="F405" s="258"/>
    </row>
    <row r="406" spans="1:6" ht="15">
      <c r="A406" s="167"/>
      <c r="B406" s="248" t="s">
        <v>1247</v>
      </c>
      <c r="C406" s="169" t="s">
        <v>630</v>
      </c>
      <c r="D406" s="166">
        <v>187900</v>
      </c>
      <c r="F406" s="258"/>
    </row>
    <row r="407" spans="1:6" ht="30">
      <c r="A407" s="167"/>
      <c r="B407" s="249" t="s">
        <v>850</v>
      </c>
      <c r="C407" s="169"/>
      <c r="D407" s="166"/>
      <c r="F407" s="258"/>
    </row>
    <row r="408" spans="1:6" ht="15">
      <c r="A408" s="167"/>
      <c r="B408" s="248" t="s">
        <v>229</v>
      </c>
      <c r="C408" s="169" t="s">
        <v>630</v>
      </c>
      <c r="D408" s="166">
        <v>7000</v>
      </c>
      <c r="F408" s="258"/>
    </row>
    <row r="409" spans="1:6" ht="15">
      <c r="A409" s="167"/>
      <c r="B409" s="248" t="s">
        <v>230</v>
      </c>
      <c r="C409" s="169" t="s">
        <v>630</v>
      </c>
      <c r="D409" s="166">
        <v>8000</v>
      </c>
      <c r="F409" s="258"/>
    </row>
    <row r="410" spans="1:6" ht="15">
      <c r="A410" s="167"/>
      <c r="B410" s="248" t="s">
        <v>231</v>
      </c>
      <c r="C410" s="169" t="s">
        <v>630</v>
      </c>
      <c r="D410" s="166">
        <v>25000</v>
      </c>
      <c r="F410" s="258"/>
    </row>
    <row r="411" spans="1:6" ht="15">
      <c r="A411" s="167"/>
      <c r="B411" s="248" t="s">
        <v>232</v>
      </c>
      <c r="C411" s="169" t="s">
        <v>630</v>
      </c>
      <c r="D411" s="166">
        <v>30000</v>
      </c>
      <c r="F411" s="258"/>
    </row>
    <row r="412" spans="1:6" ht="15">
      <c r="A412" s="167"/>
      <c r="B412" s="248" t="s">
        <v>233</v>
      </c>
      <c r="C412" s="169" t="s">
        <v>630</v>
      </c>
      <c r="D412" s="166">
        <v>37500</v>
      </c>
      <c r="F412" s="258"/>
    </row>
    <row r="413" spans="1:4" ht="15">
      <c r="A413" s="167" t="s">
        <v>406</v>
      </c>
      <c r="B413" s="249" t="s">
        <v>226</v>
      </c>
      <c r="C413" s="169"/>
      <c r="D413" s="166"/>
    </row>
    <row r="414" spans="1:6" ht="15">
      <c r="A414" s="167"/>
      <c r="B414" s="248" t="s">
        <v>1248</v>
      </c>
      <c r="C414" s="169" t="s">
        <v>630</v>
      </c>
      <c r="D414" s="166">
        <v>17520</v>
      </c>
      <c r="F414" s="258"/>
    </row>
    <row r="415" spans="1:6" ht="15">
      <c r="A415" s="167"/>
      <c r="B415" s="248" t="s">
        <v>1249</v>
      </c>
      <c r="C415" s="169" t="s">
        <v>630</v>
      </c>
      <c r="D415" s="166">
        <v>12200</v>
      </c>
      <c r="F415" s="258"/>
    </row>
    <row r="416" spans="1:6" ht="15">
      <c r="A416" s="167"/>
      <c r="B416" s="248" t="s">
        <v>1250</v>
      </c>
      <c r="C416" s="169" t="s">
        <v>630</v>
      </c>
      <c r="D416" s="166">
        <v>22000</v>
      </c>
      <c r="F416" s="258"/>
    </row>
    <row r="417" spans="1:6" ht="18.75" customHeight="1">
      <c r="A417" s="167"/>
      <c r="B417" s="248" t="s">
        <v>1251</v>
      </c>
      <c r="C417" s="169" t="s">
        <v>630</v>
      </c>
      <c r="D417" s="166">
        <v>14320</v>
      </c>
      <c r="F417" s="258"/>
    </row>
    <row r="418" spans="1:6" ht="15">
      <c r="A418" s="167"/>
      <c r="B418" s="248" t="s">
        <v>2276</v>
      </c>
      <c r="C418" s="169" t="s">
        <v>630</v>
      </c>
      <c r="D418" s="166">
        <v>74240</v>
      </c>
      <c r="F418" s="258"/>
    </row>
    <row r="419" spans="1:9" ht="15">
      <c r="A419" s="167"/>
      <c r="B419" s="248" t="s">
        <v>2277</v>
      </c>
      <c r="C419" s="169" t="s">
        <v>630</v>
      </c>
      <c r="D419" s="166">
        <v>69040</v>
      </c>
      <c r="F419" s="258"/>
      <c r="I419" s="258"/>
    </row>
    <row r="420" spans="1:9" ht="15">
      <c r="A420" s="167"/>
      <c r="B420" s="248" t="s">
        <v>227</v>
      </c>
      <c r="C420" s="169" t="s">
        <v>630</v>
      </c>
      <c r="D420" s="166">
        <v>47800</v>
      </c>
      <c r="F420" s="258"/>
      <c r="I420" s="258"/>
    </row>
    <row r="421" spans="1:9" ht="15">
      <c r="A421" s="167"/>
      <c r="B421" s="248" t="s">
        <v>228</v>
      </c>
      <c r="C421" s="169" t="s">
        <v>630</v>
      </c>
      <c r="D421" s="166">
        <v>59750</v>
      </c>
      <c r="F421" s="258"/>
      <c r="I421" s="258"/>
    </row>
    <row r="422" spans="1:9" ht="15">
      <c r="A422" s="167" t="s">
        <v>406</v>
      </c>
      <c r="B422" s="249" t="s">
        <v>221</v>
      </c>
      <c r="C422" s="169"/>
      <c r="D422" s="166"/>
      <c r="I422" s="258"/>
    </row>
    <row r="423" spans="1:9" ht="15">
      <c r="A423" s="167"/>
      <c r="B423" s="187" t="s">
        <v>222</v>
      </c>
      <c r="C423" s="169" t="s">
        <v>630</v>
      </c>
      <c r="D423" s="166">
        <v>49250</v>
      </c>
      <c r="F423" s="258"/>
      <c r="I423" s="258"/>
    </row>
    <row r="424" spans="1:9" ht="15">
      <c r="A424" s="167"/>
      <c r="B424" s="187" t="s">
        <v>2278</v>
      </c>
      <c r="C424" s="169" t="s">
        <v>630</v>
      </c>
      <c r="D424" s="166">
        <v>72400</v>
      </c>
      <c r="F424" s="258"/>
      <c r="I424" s="258"/>
    </row>
    <row r="425" spans="1:9" ht="15">
      <c r="A425" s="167"/>
      <c r="B425" s="187" t="s">
        <v>2279</v>
      </c>
      <c r="C425" s="169" t="s">
        <v>630</v>
      </c>
      <c r="D425" s="166">
        <v>94450</v>
      </c>
      <c r="F425" s="258"/>
      <c r="I425" s="258"/>
    </row>
    <row r="426" spans="1:9" ht="15">
      <c r="A426" s="189" t="s">
        <v>1579</v>
      </c>
      <c r="B426" s="259" t="s">
        <v>652</v>
      </c>
      <c r="C426" s="169"/>
      <c r="D426" s="166"/>
      <c r="I426" s="258"/>
    </row>
    <row r="427" spans="1:9" ht="15">
      <c r="A427" s="167"/>
      <c r="B427" s="187" t="s">
        <v>653</v>
      </c>
      <c r="C427" s="169" t="s">
        <v>630</v>
      </c>
      <c r="D427" s="166">
        <f>203636/40</f>
        <v>5090.9</v>
      </c>
      <c r="I427" s="258"/>
    </row>
    <row r="428" spans="1:9" ht="15">
      <c r="A428" s="167"/>
      <c r="B428" s="187" t="s">
        <v>654</v>
      </c>
      <c r="C428" s="169" t="s">
        <v>630</v>
      </c>
      <c r="D428" s="166">
        <f>313636/40</f>
        <v>7840.9</v>
      </c>
      <c r="I428" s="258"/>
    </row>
    <row r="429" spans="1:9" ht="15">
      <c r="A429" s="167"/>
      <c r="B429" s="187" t="s">
        <v>655</v>
      </c>
      <c r="C429" s="169" t="s">
        <v>630</v>
      </c>
      <c r="D429" s="166">
        <f>1168182/22</f>
        <v>53099.181818181816</v>
      </c>
      <c r="I429" s="258"/>
    </row>
    <row r="430" spans="1:9" ht="15">
      <c r="A430" s="167"/>
      <c r="B430" s="187" t="s">
        <v>656</v>
      </c>
      <c r="C430" s="169" t="s">
        <v>630</v>
      </c>
      <c r="D430" s="166">
        <f>1638182/22</f>
        <v>74462.81818181818</v>
      </c>
      <c r="I430" s="258"/>
    </row>
    <row r="431" spans="1:9" ht="15">
      <c r="A431" s="167"/>
      <c r="B431" s="187" t="s">
        <v>657</v>
      </c>
      <c r="C431" s="169" t="s">
        <v>630</v>
      </c>
      <c r="D431" s="166">
        <f>1032727/22</f>
        <v>46942.13636363636</v>
      </c>
      <c r="I431" s="258"/>
    </row>
    <row r="432" spans="1:9" ht="15">
      <c r="A432" s="167"/>
      <c r="B432" s="187" t="s">
        <v>722</v>
      </c>
      <c r="C432" s="169" t="s">
        <v>630</v>
      </c>
      <c r="D432" s="166">
        <f>533636/23</f>
        <v>23201.565217391304</v>
      </c>
      <c r="I432" s="258"/>
    </row>
    <row r="433" spans="1:9" ht="15">
      <c r="A433" s="167"/>
      <c r="B433" s="187" t="s">
        <v>658</v>
      </c>
      <c r="C433" s="169" t="s">
        <v>630</v>
      </c>
      <c r="D433" s="166">
        <f>1227273/24</f>
        <v>51136.375</v>
      </c>
      <c r="I433" s="258"/>
    </row>
    <row r="434" spans="1:9" ht="15">
      <c r="A434" s="167"/>
      <c r="B434" s="187" t="s">
        <v>659</v>
      </c>
      <c r="C434" s="169" t="s">
        <v>630</v>
      </c>
      <c r="D434" s="166">
        <f>1969091/20</f>
        <v>98454.55</v>
      </c>
      <c r="I434" s="258"/>
    </row>
    <row r="435" spans="1:9" ht="15">
      <c r="A435" s="189" t="s">
        <v>1580</v>
      </c>
      <c r="B435" s="259" t="s">
        <v>721</v>
      </c>
      <c r="C435" s="169"/>
      <c r="D435" s="166"/>
      <c r="I435" s="258"/>
    </row>
    <row r="436" spans="1:9" ht="15">
      <c r="A436" s="167"/>
      <c r="B436" s="187" t="s">
        <v>750</v>
      </c>
      <c r="C436" s="169" t="s">
        <v>630</v>
      </c>
      <c r="D436" s="166">
        <v>43652.17391304348</v>
      </c>
      <c r="I436" s="258"/>
    </row>
    <row r="437" spans="1:4" ht="15">
      <c r="A437" s="167"/>
      <c r="B437" s="187" t="s">
        <v>751</v>
      </c>
      <c r="C437" s="169" t="s">
        <v>630</v>
      </c>
      <c r="D437" s="166">
        <v>47652.17391304348</v>
      </c>
    </row>
    <row r="438" spans="1:9" ht="15">
      <c r="A438" s="167"/>
      <c r="B438" s="187" t="s">
        <v>752</v>
      </c>
      <c r="C438" s="169" t="s">
        <v>630</v>
      </c>
      <c r="D438" s="166">
        <v>114250</v>
      </c>
      <c r="I438" s="258"/>
    </row>
    <row r="439" spans="1:9" ht="15">
      <c r="A439" s="167"/>
      <c r="B439" s="187" t="s">
        <v>755</v>
      </c>
      <c r="C439" s="169" t="s">
        <v>630</v>
      </c>
      <c r="D439" s="166">
        <v>118850</v>
      </c>
      <c r="I439" s="258"/>
    </row>
    <row r="440" spans="1:9" ht="15">
      <c r="A440" s="167"/>
      <c r="B440" s="187" t="s">
        <v>753</v>
      </c>
      <c r="C440" s="169" t="s">
        <v>630</v>
      </c>
      <c r="D440" s="166">
        <v>65909.09090909091</v>
      </c>
      <c r="I440" s="258"/>
    </row>
    <row r="441" spans="1:9" ht="15">
      <c r="A441" s="167"/>
      <c r="B441" s="187" t="s">
        <v>754</v>
      </c>
      <c r="C441" s="169" t="s">
        <v>630</v>
      </c>
      <c r="D441" s="166">
        <v>70818.18181818182</v>
      </c>
      <c r="I441" s="258"/>
    </row>
    <row r="442" spans="1:9" ht="15">
      <c r="A442" s="167"/>
      <c r="B442" s="187" t="s">
        <v>756</v>
      </c>
      <c r="C442" s="169" t="s">
        <v>630</v>
      </c>
      <c r="D442" s="166">
        <v>149500</v>
      </c>
      <c r="I442" s="258"/>
    </row>
    <row r="443" spans="1:9" ht="15">
      <c r="A443" s="167"/>
      <c r="B443" s="187" t="s">
        <v>757</v>
      </c>
      <c r="C443" s="169" t="s">
        <v>630</v>
      </c>
      <c r="D443" s="166">
        <v>157150</v>
      </c>
      <c r="I443" s="258"/>
    </row>
    <row r="444" spans="1:9" ht="15">
      <c r="A444" s="167"/>
      <c r="B444" s="187" t="s">
        <v>689</v>
      </c>
      <c r="C444" s="169" t="s">
        <v>630</v>
      </c>
      <c r="D444" s="166">
        <v>66545.45454545454</v>
      </c>
      <c r="I444" s="258"/>
    </row>
    <row r="445" spans="1:9" ht="15">
      <c r="A445" s="167"/>
      <c r="B445" s="187" t="s">
        <v>758</v>
      </c>
      <c r="C445" s="169" t="s">
        <v>630</v>
      </c>
      <c r="D445" s="166">
        <v>107100</v>
      </c>
      <c r="I445" s="258"/>
    </row>
    <row r="446" spans="1:4" ht="16.5" customHeight="1">
      <c r="A446" s="167"/>
      <c r="B446" s="187" t="s">
        <v>728</v>
      </c>
      <c r="C446" s="169" t="s">
        <v>630</v>
      </c>
      <c r="D446" s="166">
        <v>8625</v>
      </c>
    </row>
    <row r="447" spans="1:9" ht="15">
      <c r="A447" s="167"/>
      <c r="B447" s="187" t="s">
        <v>729</v>
      </c>
      <c r="C447" s="169" t="s">
        <v>630</v>
      </c>
      <c r="D447" s="166">
        <v>10350</v>
      </c>
      <c r="I447" s="258"/>
    </row>
    <row r="448" spans="1:9" ht="15">
      <c r="A448" s="189" t="s">
        <v>1581</v>
      </c>
      <c r="B448" s="259" t="s">
        <v>31</v>
      </c>
      <c r="C448" s="169"/>
      <c r="D448" s="166"/>
      <c r="I448" s="258"/>
    </row>
    <row r="449" spans="1:9" ht="15">
      <c r="A449" s="167" t="s">
        <v>406</v>
      </c>
      <c r="B449" s="184" t="s">
        <v>32</v>
      </c>
      <c r="C449" s="169"/>
      <c r="D449" s="166"/>
      <c r="I449" s="258"/>
    </row>
    <row r="450" spans="1:4" ht="14.25" customHeight="1">
      <c r="A450" s="167"/>
      <c r="B450" s="187" t="s">
        <v>33</v>
      </c>
      <c r="C450" s="169" t="s">
        <v>630</v>
      </c>
      <c r="D450" s="166">
        <v>106229</v>
      </c>
    </row>
    <row r="451" spans="1:4" ht="15">
      <c r="A451" s="167"/>
      <c r="B451" s="187" t="s">
        <v>34</v>
      </c>
      <c r="C451" s="169" t="s">
        <v>630</v>
      </c>
      <c r="D451" s="166">
        <v>90018</v>
      </c>
    </row>
    <row r="452" spans="1:4" ht="15">
      <c r="A452" s="167"/>
      <c r="B452" s="187" t="s">
        <v>36</v>
      </c>
      <c r="C452" s="169" t="s">
        <v>630</v>
      </c>
      <c r="D452" s="166">
        <v>216666.6666666667</v>
      </c>
    </row>
    <row r="453" spans="1:4" ht="15">
      <c r="A453" s="167"/>
      <c r="B453" s="187" t="s">
        <v>37</v>
      </c>
      <c r="C453" s="169" t="s">
        <v>630</v>
      </c>
      <c r="D453" s="166">
        <v>206666.6666666667</v>
      </c>
    </row>
    <row r="454" spans="1:4" ht="15">
      <c r="A454" s="167"/>
      <c r="B454" s="187" t="s">
        <v>35</v>
      </c>
      <c r="C454" s="169" t="s">
        <v>630</v>
      </c>
      <c r="D454" s="166">
        <v>189750.4411764706</v>
      </c>
    </row>
    <row r="455" spans="1:4" ht="15">
      <c r="A455" s="167" t="s">
        <v>406</v>
      </c>
      <c r="B455" s="184" t="s">
        <v>38</v>
      </c>
      <c r="C455" s="169"/>
      <c r="D455" s="166"/>
    </row>
    <row r="456" spans="1:4" ht="15">
      <c r="A456" s="167"/>
      <c r="B456" s="187" t="s">
        <v>40</v>
      </c>
      <c r="C456" s="169" t="s">
        <v>630</v>
      </c>
      <c r="D456" s="166">
        <v>31481.481481481485</v>
      </c>
    </row>
    <row r="457" spans="1:4" ht="15">
      <c r="A457" s="167"/>
      <c r="B457" s="187" t="s">
        <v>39</v>
      </c>
      <c r="C457" s="169" t="s">
        <v>630</v>
      </c>
      <c r="D457" s="166">
        <v>30258.480392156867</v>
      </c>
    </row>
    <row r="458" spans="1:4" ht="15">
      <c r="A458" s="167"/>
      <c r="B458" s="187" t="s">
        <v>41</v>
      </c>
      <c r="C458" s="169" t="s">
        <v>630</v>
      </c>
      <c r="D458" s="166">
        <v>54377.03703703704</v>
      </c>
    </row>
    <row r="459" spans="1:4" ht="15">
      <c r="A459" s="167"/>
      <c r="B459" s="187" t="s">
        <v>42</v>
      </c>
      <c r="C459" s="169" t="s">
        <v>630</v>
      </c>
      <c r="D459" s="166">
        <v>42379.6568627451</v>
      </c>
    </row>
    <row r="460" spans="1:4" ht="15">
      <c r="A460" s="167"/>
      <c r="B460" s="187" t="s">
        <v>44</v>
      </c>
      <c r="C460" s="169" t="s">
        <v>630</v>
      </c>
      <c r="D460" s="166">
        <v>214141.4814814815</v>
      </c>
    </row>
    <row r="461" spans="1:4" ht="15">
      <c r="A461" s="167"/>
      <c r="B461" s="187" t="s">
        <v>43</v>
      </c>
      <c r="C461" s="169" t="s">
        <v>630</v>
      </c>
      <c r="D461" s="166">
        <v>178208.57843137256</v>
      </c>
    </row>
    <row r="462" spans="1:4" ht="15">
      <c r="A462" s="167"/>
      <c r="B462" s="187" t="s">
        <v>46</v>
      </c>
      <c r="C462" s="169" t="s">
        <v>630</v>
      </c>
      <c r="D462" s="166">
        <v>181818.14814814815</v>
      </c>
    </row>
    <row r="463" spans="1:4" ht="15.75" customHeight="1">
      <c r="A463" s="167"/>
      <c r="B463" s="187" t="s">
        <v>45</v>
      </c>
      <c r="C463" s="169" t="s">
        <v>630</v>
      </c>
      <c r="D463" s="166">
        <v>155436.71568627452</v>
      </c>
    </row>
    <row r="464" spans="1:4" ht="15">
      <c r="A464" s="167" t="s">
        <v>406</v>
      </c>
      <c r="B464" s="184" t="s">
        <v>47</v>
      </c>
      <c r="C464" s="169"/>
      <c r="D464" s="166"/>
    </row>
    <row r="465" spans="1:4" ht="15">
      <c r="A465" s="167"/>
      <c r="B465" s="187" t="s">
        <v>48</v>
      </c>
      <c r="C465" s="169" t="s">
        <v>630</v>
      </c>
      <c r="D465" s="166">
        <v>91750.74074074074</v>
      </c>
    </row>
    <row r="466" spans="1:4" ht="15">
      <c r="A466" s="167"/>
      <c r="B466" s="187" t="s">
        <v>49</v>
      </c>
      <c r="C466" s="169" t="s">
        <v>630</v>
      </c>
      <c r="D466" s="166">
        <v>68939.39814814816</v>
      </c>
    </row>
    <row r="467" spans="1:4" ht="18" customHeight="1">
      <c r="A467" s="167"/>
      <c r="B467" s="187" t="s">
        <v>54</v>
      </c>
      <c r="C467" s="169" t="s">
        <v>630</v>
      </c>
      <c r="D467" s="166">
        <v>105723.88888888889</v>
      </c>
    </row>
    <row r="468" spans="1:4" ht="15">
      <c r="A468" s="167"/>
      <c r="B468" s="187" t="s">
        <v>55</v>
      </c>
      <c r="C468" s="169" t="s">
        <v>630</v>
      </c>
      <c r="D468" s="166">
        <v>86658.24074074074</v>
      </c>
    </row>
    <row r="469" spans="1:4" ht="15">
      <c r="A469" s="167"/>
      <c r="B469" s="187" t="s">
        <v>50</v>
      </c>
      <c r="C469" s="169" t="s">
        <v>630</v>
      </c>
      <c r="D469" s="166">
        <v>138888.88888888888</v>
      </c>
    </row>
    <row r="470" spans="1:4" ht="15">
      <c r="A470" s="167"/>
      <c r="B470" s="187" t="s">
        <v>51</v>
      </c>
      <c r="C470" s="169" t="s">
        <v>630</v>
      </c>
      <c r="D470" s="166">
        <v>119953.70370370371</v>
      </c>
    </row>
    <row r="471" spans="1:4" ht="15">
      <c r="A471" s="167"/>
      <c r="B471" s="187" t="s">
        <v>53</v>
      </c>
      <c r="C471" s="169" t="s">
        <v>630</v>
      </c>
      <c r="D471" s="166">
        <v>118686.85185185185</v>
      </c>
    </row>
    <row r="472" spans="1:4" ht="15">
      <c r="A472" s="167"/>
      <c r="B472" s="187" t="s">
        <v>52</v>
      </c>
      <c r="C472" s="169" t="s">
        <v>630</v>
      </c>
      <c r="D472" s="166">
        <v>92803.00925925926</v>
      </c>
    </row>
    <row r="473" spans="1:4" ht="15">
      <c r="A473" s="167" t="s">
        <v>406</v>
      </c>
      <c r="B473" s="184" t="s">
        <v>56</v>
      </c>
      <c r="C473" s="169"/>
      <c r="D473" s="166"/>
    </row>
    <row r="474" spans="1:5" s="260" customFormat="1" ht="15.75">
      <c r="A474" s="167"/>
      <c r="B474" s="187" t="s">
        <v>57</v>
      </c>
      <c r="C474" s="169" t="s">
        <v>630</v>
      </c>
      <c r="D474" s="166">
        <v>276515</v>
      </c>
      <c r="E474" s="170"/>
    </row>
    <row r="475" spans="1:4" ht="15">
      <c r="A475" s="167"/>
      <c r="B475" s="187" t="s">
        <v>58</v>
      </c>
      <c r="C475" s="169" t="s">
        <v>630</v>
      </c>
      <c r="D475" s="166">
        <v>252424.1666666667</v>
      </c>
    </row>
    <row r="476" spans="1:4" ht="15">
      <c r="A476" s="167"/>
      <c r="B476" s="187" t="s">
        <v>59</v>
      </c>
      <c r="C476" s="169" t="s">
        <v>630</v>
      </c>
      <c r="D476" s="166">
        <v>150181.8</v>
      </c>
    </row>
    <row r="477" spans="1:4" ht="15">
      <c r="A477" s="167"/>
      <c r="B477" s="187" t="s">
        <v>60</v>
      </c>
      <c r="C477" s="169" t="s">
        <v>630</v>
      </c>
      <c r="D477" s="166">
        <v>143000</v>
      </c>
    </row>
    <row r="478" spans="1:4" ht="15">
      <c r="A478" s="167" t="s">
        <v>406</v>
      </c>
      <c r="B478" s="184" t="s">
        <v>61</v>
      </c>
      <c r="C478" s="169"/>
      <c r="D478" s="166"/>
    </row>
    <row r="479" spans="1:4" ht="15">
      <c r="A479" s="167"/>
      <c r="B479" s="187" t="s">
        <v>64</v>
      </c>
      <c r="C479" s="169" t="s">
        <v>630</v>
      </c>
      <c r="D479" s="166">
        <v>9136.375</v>
      </c>
    </row>
    <row r="480" spans="1:4" ht="17.25" customHeight="1">
      <c r="A480" s="167"/>
      <c r="B480" s="187" t="s">
        <v>63</v>
      </c>
      <c r="C480" s="169" t="s">
        <v>630</v>
      </c>
      <c r="D480" s="166">
        <v>10272.725</v>
      </c>
    </row>
    <row r="481" spans="1:4" ht="15">
      <c r="A481" s="167"/>
      <c r="B481" s="187" t="s">
        <v>62</v>
      </c>
      <c r="C481" s="169" t="s">
        <v>630</v>
      </c>
      <c r="D481" s="166">
        <v>11022.725</v>
      </c>
    </row>
    <row r="482" spans="1:4" ht="15">
      <c r="A482" s="189" t="s">
        <v>1703</v>
      </c>
      <c r="B482" s="184" t="s">
        <v>1709</v>
      </c>
      <c r="C482" s="169"/>
      <c r="D482" s="166"/>
    </row>
    <row r="483" spans="1:4" ht="15">
      <c r="A483" s="189" t="s">
        <v>406</v>
      </c>
      <c r="B483" s="184" t="s">
        <v>1704</v>
      </c>
      <c r="C483" s="169"/>
      <c r="D483" s="166"/>
    </row>
    <row r="484" spans="1:4" ht="15">
      <c r="A484" s="189"/>
      <c r="B484" s="187" t="s">
        <v>1707</v>
      </c>
      <c r="C484" s="169" t="s">
        <v>630</v>
      </c>
      <c r="D484" s="166">
        <v>79040</v>
      </c>
    </row>
    <row r="485" spans="1:4" ht="15">
      <c r="A485" s="189"/>
      <c r="B485" s="187" t="s">
        <v>1706</v>
      </c>
      <c r="C485" s="169" t="s">
        <v>630</v>
      </c>
      <c r="D485" s="166">
        <v>109095</v>
      </c>
    </row>
    <row r="486" spans="1:4" ht="15">
      <c r="A486" s="189"/>
      <c r="B486" s="187" t="s">
        <v>1705</v>
      </c>
      <c r="C486" s="169" t="s">
        <v>630</v>
      </c>
      <c r="D486" s="166">
        <v>130330</v>
      </c>
    </row>
    <row r="487" spans="1:4" ht="15">
      <c r="A487" s="189" t="s">
        <v>406</v>
      </c>
      <c r="B487" s="184" t="s">
        <v>38</v>
      </c>
      <c r="C487" s="169"/>
      <c r="D487" s="166"/>
    </row>
    <row r="488" spans="1:4" ht="15">
      <c r="A488" s="189"/>
      <c r="B488" s="187" t="s">
        <v>1718</v>
      </c>
      <c r="C488" s="169" t="s">
        <v>630</v>
      </c>
      <c r="D488" s="166">
        <v>33194</v>
      </c>
    </row>
    <row r="489" spans="1:4" ht="15">
      <c r="A489" s="189"/>
      <c r="B489" s="187" t="s">
        <v>1717</v>
      </c>
      <c r="C489" s="169" t="s">
        <v>630</v>
      </c>
      <c r="D489" s="166">
        <v>53806</v>
      </c>
    </row>
    <row r="490" spans="1:4" ht="15">
      <c r="A490" s="189"/>
      <c r="B490" s="187" t="s">
        <v>1710</v>
      </c>
      <c r="C490" s="169" t="s">
        <v>630</v>
      </c>
      <c r="D490" s="166">
        <v>192631</v>
      </c>
    </row>
    <row r="491" spans="1:4" ht="15">
      <c r="A491" s="189" t="s">
        <v>406</v>
      </c>
      <c r="B491" s="184" t="s">
        <v>32</v>
      </c>
      <c r="C491" s="169"/>
      <c r="D491" s="166"/>
    </row>
    <row r="492" spans="1:4" ht="15">
      <c r="A492" s="189"/>
      <c r="B492" s="187" t="s">
        <v>1711</v>
      </c>
      <c r="C492" s="169" t="s">
        <v>630</v>
      </c>
      <c r="D492" s="166">
        <v>94449</v>
      </c>
    </row>
    <row r="493" spans="1:4" ht="15">
      <c r="A493" s="189"/>
      <c r="B493" s="187" t="s">
        <v>1712</v>
      </c>
      <c r="C493" s="169" t="s">
        <v>630</v>
      </c>
      <c r="D493" s="166">
        <v>226057</v>
      </c>
    </row>
    <row r="494" spans="1:4" ht="15">
      <c r="A494" s="189" t="s">
        <v>406</v>
      </c>
      <c r="B494" s="184" t="s">
        <v>1708</v>
      </c>
      <c r="C494" s="169"/>
      <c r="D494" s="166"/>
    </row>
    <row r="495" spans="1:4" ht="15">
      <c r="A495" s="189"/>
      <c r="B495" s="187" t="s">
        <v>1716</v>
      </c>
      <c r="C495" s="169" t="s">
        <v>630</v>
      </c>
      <c r="D495" s="166">
        <v>273697</v>
      </c>
    </row>
    <row r="496" spans="1:4" ht="15">
      <c r="A496" s="189"/>
      <c r="B496" s="187" t="s">
        <v>1715</v>
      </c>
      <c r="C496" s="169" t="s">
        <v>630</v>
      </c>
      <c r="D496" s="166">
        <v>306636</v>
      </c>
    </row>
    <row r="497" spans="1:4" ht="15">
      <c r="A497" s="189"/>
      <c r="B497" s="187" t="s">
        <v>1714</v>
      </c>
      <c r="C497" s="169" t="s">
        <v>630</v>
      </c>
      <c r="D497" s="166">
        <v>327917</v>
      </c>
    </row>
    <row r="498" spans="1:4" ht="15">
      <c r="A498" s="189"/>
      <c r="B498" s="187" t="s">
        <v>1713</v>
      </c>
      <c r="C498" s="169" t="s">
        <v>630</v>
      </c>
      <c r="D498" s="166">
        <v>410626</v>
      </c>
    </row>
    <row r="499" spans="1:4" ht="15">
      <c r="A499" s="189" t="s">
        <v>1809</v>
      </c>
      <c r="B499" s="184" t="s">
        <v>1810</v>
      </c>
      <c r="C499" s="169"/>
      <c r="D499" s="166"/>
    </row>
    <row r="500" spans="1:4" ht="15">
      <c r="A500" s="189"/>
      <c r="B500" s="187" t="s">
        <v>1791</v>
      </c>
      <c r="C500" s="169" t="s">
        <v>630</v>
      </c>
      <c r="D500" s="166">
        <v>104000</v>
      </c>
    </row>
    <row r="501" spans="1:4" ht="15">
      <c r="A501" s="189"/>
      <c r="B501" s="187" t="s">
        <v>1792</v>
      </c>
      <c r="C501" s="169" t="s">
        <v>630</v>
      </c>
      <c r="D501" s="166">
        <v>130000</v>
      </c>
    </row>
    <row r="502" spans="1:4" ht="15">
      <c r="A502" s="189"/>
      <c r="B502" s="187" t="s">
        <v>1793</v>
      </c>
      <c r="C502" s="169" t="s">
        <v>630</v>
      </c>
      <c r="D502" s="166">
        <v>150000</v>
      </c>
    </row>
    <row r="503" spans="1:4" ht="15">
      <c r="A503" s="189"/>
      <c r="B503" s="187" t="s">
        <v>1794</v>
      </c>
      <c r="C503" s="169" t="s">
        <v>630</v>
      </c>
      <c r="D503" s="166">
        <v>158000</v>
      </c>
    </row>
    <row r="504" spans="1:4" ht="15">
      <c r="A504" s="189"/>
      <c r="B504" s="187" t="s">
        <v>1795</v>
      </c>
      <c r="C504" s="169" t="s">
        <v>630</v>
      </c>
      <c r="D504" s="166">
        <v>47222</v>
      </c>
    </row>
    <row r="505" spans="1:4" ht="15">
      <c r="A505" s="189"/>
      <c r="B505" s="187" t="s">
        <v>1796</v>
      </c>
      <c r="C505" s="169" t="s">
        <v>630</v>
      </c>
      <c r="D505" s="166">
        <v>93000</v>
      </c>
    </row>
    <row r="506" spans="1:4" ht="15">
      <c r="A506" s="189"/>
      <c r="B506" s="187" t="s">
        <v>1797</v>
      </c>
      <c r="C506" s="169" t="s">
        <v>630</v>
      </c>
      <c r="D506" s="166">
        <v>30000</v>
      </c>
    </row>
    <row r="507" spans="1:4" ht="15">
      <c r="A507" s="189"/>
      <c r="B507" s="187" t="s">
        <v>1798</v>
      </c>
      <c r="C507" s="169" t="s">
        <v>630</v>
      </c>
      <c r="D507" s="166">
        <v>182000</v>
      </c>
    </row>
    <row r="508" spans="1:4" ht="15">
      <c r="A508" s="189"/>
      <c r="B508" s="187" t="s">
        <v>1799</v>
      </c>
      <c r="C508" s="169" t="s">
        <v>630</v>
      </c>
      <c r="D508" s="166">
        <v>166000</v>
      </c>
    </row>
    <row r="509" spans="1:4" ht="15">
      <c r="A509" s="189"/>
      <c r="B509" s="187" t="s">
        <v>1800</v>
      </c>
      <c r="C509" s="169" t="s">
        <v>630</v>
      </c>
      <c r="D509" s="166">
        <v>210000</v>
      </c>
    </row>
    <row r="510" spans="1:4" ht="15">
      <c r="A510" s="189"/>
      <c r="B510" s="187" t="s">
        <v>1801</v>
      </c>
      <c r="C510" s="169" t="s">
        <v>630</v>
      </c>
      <c r="D510" s="166">
        <v>244000</v>
      </c>
    </row>
    <row r="511" spans="1:4" ht="15">
      <c r="A511" s="189"/>
      <c r="B511" s="187" t="s">
        <v>1802</v>
      </c>
      <c r="C511" s="169" t="s">
        <v>630</v>
      </c>
      <c r="D511" s="166">
        <v>119000</v>
      </c>
    </row>
    <row r="512" spans="1:4" ht="15">
      <c r="A512" s="189"/>
      <c r="B512" s="187" t="s">
        <v>1803</v>
      </c>
      <c r="C512" s="169" t="s">
        <v>630</v>
      </c>
      <c r="D512" s="166">
        <v>220000</v>
      </c>
    </row>
    <row r="513" spans="1:4" ht="15">
      <c r="A513" s="189"/>
      <c r="B513" s="187" t="s">
        <v>1804</v>
      </c>
      <c r="C513" s="169" t="s">
        <v>630</v>
      </c>
      <c r="D513" s="166">
        <v>250000</v>
      </c>
    </row>
    <row r="514" spans="1:4" ht="15">
      <c r="A514" s="189"/>
      <c r="B514" s="187" t="s">
        <v>1805</v>
      </c>
      <c r="C514" s="169" t="s">
        <v>630</v>
      </c>
      <c r="D514" s="166">
        <v>290000</v>
      </c>
    </row>
    <row r="515" spans="1:4" ht="15">
      <c r="A515" s="189"/>
      <c r="B515" s="187" t="s">
        <v>1806</v>
      </c>
      <c r="C515" s="169" t="s">
        <v>630</v>
      </c>
      <c r="D515" s="166">
        <v>156000</v>
      </c>
    </row>
    <row r="516" spans="1:4" ht="15">
      <c r="A516" s="189"/>
      <c r="B516" s="187" t="s">
        <v>1807</v>
      </c>
      <c r="C516" s="169" t="s">
        <v>630</v>
      </c>
      <c r="D516" s="166">
        <v>161000</v>
      </c>
    </row>
    <row r="517" spans="1:4" ht="15">
      <c r="A517" s="189"/>
      <c r="B517" s="187" t="s">
        <v>1811</v>
      </c>
      <c r="C517" s="169" t="s">
        <v>630</v>
      </c>
      <c r="D517" s="166">
        <v>7750</v>
      </c>
    </row>
    <row r="518" spans="1:4" ht="15">
      <c r="A518" s="189"/>
      <c r="B518" s="187" t="s">
        <v>1808</v>
      </c>
      <c r="C518" s="169" t="s">
        <v>630</v>
      </c>
      <c r="D518" s="166">
        <v>10250</v>
      </c>
    </row>
    <row r="519" spans="1:4" ht="15">
      <c r="A519" s="189">
        <v>7.7</v>
      </c>
      <c r="B519" s="184" t="s">
        <v>2159</v>
      </c>
      <c r="C519" s="169"/>
      <c r="D519" s="166"/>
    </row>
    <row r="520" spans="1:4" ht="15">
      <c r="A520" s="189" t="s">
        <v>406</v>
      </c>
      <c r="B520" s="184" t="s">
        <v>2180</v>
      </c>
      <c r="C520" s="169"/>
      <c r="D520" s="166"/>
    </row>
    <row r="521" spans="1:6" ht="15">
      <c r="A521" s="189"/>
      <c r="B521" s="187" t="s">
        <v>2161</v>
      </c>
      <c r="C521" s="169" t="s">
        <v>630</v>
      </c>
      <c r="D521" s="166">
        <v>475000</v>
      </c>
      <c r="E521" s="359"/>
      <c r="F521" s="360"/>
    </row>
    <row r="522" spans="1:6" ht="15">
      <c r="A522" s="189"/>
      <c r="B522" s="187" t="s">
        <v>2162</v>
      </c>
      <c r="C522" s="169" t="s">
        <v>630</v>
      </c>
      <c r="D522" s="166">
        <v>384000</v>
      </c>
      <c r="E522" s="359"/>
      <c r="F522" s="360"/>
    </row>
    <row r="523" spans="1:6" ht="15">
      <c r="A523" s="189"/>
      <c r="B523" s="187" t="s">
        <v>2163</v>
      </c>
      <c r="C523" s="169" t="s">
        <v>630</v>
      </c>
      <c r="D523" s="166">
        <v>305000</v>
      </c>
      <c r="E523" s="359"/>
      <c r="F523" s="360"/>
    </row>
    <row r="524" spans="1:6" ht="15">
      <c r="A524" s="189"/>
      <c r="B524" s="187" t="s">
        <v>2164</v>
      </c>
      <c r="C524" s="169" t="s">
        <v>630</v>
      </c>
      <c r="D524" s="166">
        <v>410000</v>
      </c>
      <c r="E524" s="359"/>
      <c r="F524" s="360"/>
    </row>
    <row r="525" spans="1:6" ht="15">
      <c r="A525" s="189"/>
      <c r="B525" s="261" t="s">
        <v>2165</v>
      </c>
      <c r="C525" s="169" t="s">
        <v>630</v>
      </c>
      <c r="D525" s="166">
        <v>335000</v>
      </c>
      <c r="E525" s="359"/>
      <c r="F525" s="360"/>
    </row>
    <row r="526" spans="1:6" ht="15">
      <c r="A526" s="189"/>
      <c r="B526" s="261" t="s">
        <v>2166</v>
      </c>
      <c r="C526" s="169" t="s">
        <v>630</v>
      </c>
      <c r="D526" s="166">
        <v>250000</v>
      </c>
      <c r="E526" s="359"/>
      <c r="F526" s="360"/>
    </row>
    <row r="527" spans="1:6" s="260" customFormat="1" ht="15.75">
      <c r="A527" s="195" t="s">
        <v>406</v>
      </c>
      <c r="B527" s="262" t="s">
        <v>2181</v>
      </c>
      <c r="C527" s="169"/>
      <c r="D527" s="166"/>
      <c r="E527" s="361"/>
      <c r="F527" s="362"/>
    </row>
    <row r="528" spans="1:6" ht="15">
      <c r="A528" s="189"/>
      <c r="B528" s="187" t="s">
        <v>2167</v>
      </c>
      <c r="C528" s="169" t="s">
        <v>630</v>
      </c>
      <c r="D528" s="166">
        <v>395000</v>
      </c>
      <c r="E528" s="359"/>
      <c r="F528" s="360"/>
    </row>
    <row r="529" spans="1:6" ht="15">
      <c r="A529" s="189"/>
      <c r="B529" s="187" t="s">
        <v>2168</v>
      </c>
      <c r="C529" s="169" t="s">
        <v>630</v>
      </c>
      <c r="D529" s="166">
        <v>314000</v>
      </c>
      <c r="E529" s="359"/>
      <c r="F529" s="360"/>
    </row>
    <row r="530" spans="1:6" ht="15">
      <c r="A530" s="189"/>
      <c r="B530" s="187" t="s">
        <v>2169</v>
      </c>
      <c r="C530" s="169" t="s">
        <v>630</v>
      </c>
      <c r="D530" s="166">
        <v>230833.33333333334</v>
      </c>
      <c r="E530" s="359"/>
      <c r="F530" s="360"/>
    </row>
    <row r="531" spans="1:6" ht="15">
      <c r="A531" s="189"/>
      <c r="B531" s="187" t="s">
        <v>2170</v>
      </c>
      <c r="C531" s="169" t="s">
        <v>630</v>
      </c>
      <c r="D531" s="166">
        <v>197000</v>
      </c>
      <c r="E531" s="359"/>
      <c r="F531" s="360"/>
    </row>
    <row r="532" spans="1:6" ht="15">
      <c r="A532" s="189"/>
      <c r="B532" s="187" t="s">
        <v>2171</v>
      </c>
      <c r="C532" s="169" t="s">
        <v>630</v>
      </c>
      <c r="D532" s="166">
        <v>176666.66666666666</v>
      </c>
      <c r="E532" s="359"/>
      <c r="F532" s="360"/>
    </row>
    <row r="533" spans="1:6" ht="15">
      <c r="A533" s="189"/>
      <c r="B533" s="187" t="s">
        <v>2227</v>
      </c>
      <c r="C533" s="169" t="s">
        <v>630</v>
      </c>
      <c r="D533" s="166">
        <v>146666.66666666666</v>
      </c>
      <c r="E533" s="359"/>
      <c r="F533" s="360"/>
    </row>
    <row r="534" spans="1:6" ht="15">
      <c r="A534" s="189"/>
      <c r="B534" s="187" t="s">
        <v>2228</v>
      </c>
      <c r="C534" s="169" t="s">
        <v>630</v>
      </c>
      <c r="D534" s="166">
        <v>122727.27272727272</v>
      </c>
      <c r="E534" s="359"/>
      <c r="F534" s="360"/>
    </row>
    <row r="535" spans="1:6" ht="15">
      <c r="A535" s="189" t="s">
        <v>406</v>
      </c>
      <c r="B535" s="184" t="s">
        <v>2182</v>
      </c>
      <c r="C535" s="169"/>
      <c r="D535" s="166"/>
      <c r="E535" s="359"/>
      <c r="F535" s="360"/>
    </row>
    <row r="536" spans="1:6" ht="15">
      <c r="A536" s="189"/>
      <c r="B536" s="187" t="s">
        <v>2172</v>
      </c>
      <c r="C536" s="169" t="s">
        <v>630</v>
      </c>
      <c r="D536" s="166">
        <v>280000</v>
      </c>
      <c r="E536" s="359"/>
      <c r="F536" s="360"/>
    </row>
    <row r="537" spans="1:6" ht="15">
      <c r="A537" s="189"/>
      <c r="B537" s="187" t="s">
        <v>2173</v>
      </c>
      <c r="C537" s="169" t="s">
        <v>630</v>
      </c>
      <c r="D537" s="166">
        <v>195217.39130434784</v>
      </c>
      <c r="E537" s="359"/>
      <c r="F537" s="360"/>
    </row>
    <row r="538" spans="1:6" ht="15">
      <c r="A538" s="189"/>
      <c r="B538" s="187" t="s">
        <v>2225</v>
      </c>
      <c r="C538" s="169" t="s">
        <v>630</v>
      </c>
      <c r="D538" s="166">
        <v>173333.33333333334</v>
      </c>
      <c r="E538" s="359"/>
      <c r="F538" s="360"/>
    </row>
    <row r="539" spans="1:6" ht="15">
      <c r="A539" s="189"/>
      <c r="B539" s="187" t="s">
        <v>2226</v>
      </c>
      <c r="C539" s="169" t="s">
        <v>630</v>
      </c>
      <c r="D539" s="166">
        <v>149318.18181818182</v>
      </c>
      <c r="E539" s="359"/>
      <c r="F539" s="360"/>
    </row>
    <row r="540" spans="1:6" ht="15">
      <c r="A540" s="189" t="s">
        <v>406</v>
      </c>
      <c r="B540" s="184" t="s">
        <v>2183</v>
      </c>
      <c r="C540" s="169"/>
      <c r="D540" s="166"/>
      <c r="E540" s="359"/>
      <c r="F540" s="360"/>
    </row>
    <row r="541" spans="1:6" ht="15">
      <c r="A541" s="189"/>
      <c r="B541" s="187" t="s">
        <v>2174</v>
      </c>
      <c r="C541" s="169" t="s">
        <v>630</v>
      </c>
      <c r="D541" s="166">
        <v>210000</v>
      </c>
      <c r="E541" s="359"/>
      <c r="F541" s="360"/>
    </row>
    <row r="542" spans="1:6" ht="15">
      <c r="A542" s="189"/>
      <c r="B542" s="187" t="s">
        <v>2175</v>
      </c>
      <c r="C542" s="169" t="s">
        <v>630</v>
      </c>
      <c r="D542" s="166">
        <v>186000</v>
      </c>
      <c r="E542" s="359"/>
      <c r="F542" s="360"/>
    </row>
    <row r="543" spans="1:6" ht="15">
      <c r="A543" s="189"/>
      <c r="B543" s="187" t="s">
        <v>2176</v>
      </c>
      <c r="C543" s="169" t="s">
        <v>630</v>
      </c>
      <c r="D543" s="166">
        <v>154750</v>
      </c>
      <c r="E543" s="359"/>
      <c r="F543" s="360"/>
    </row>
    <row r="544" spans="1:6" ht="15">
      <c r="A544" s="189" t="s">
        <v>406</v>
      </c>
      <c r="B544" s="184" t="s">
        <v>2184</v>
      </c>
      <c r="C544" s="169"/>
      <c r="D544" s="166"/>
      <c r="E544" s="359"/>
      <c r="F544" s="360"/>
    </row>
    <row r="545" spans="1:6" ht="15">
      <c r="A545" s="189"/>
      <c r="B545" s="187" t="s">
        <v>2177</v>
      </c>
      <c r="C545" s="169" t="s">
        <v>630</v>
      </c>
      <c r="D545" s="166">
        <v>20625</v>
      </c>
      <c r="E545" s="359"/>
      <c r="F545" s="360"/>
    </row>
    <row r="546" spans="1:6" ht="15">
      <c r="A546" s="189"/>
      <c r="B546" s="187" t="s">
        <v>2178</v>
      </c>
      <c r="C546" s="169" t="s">
        <v>630</v>
      </c>
      <c r="D546" s="166">
        <v>15750</v>
      </c>
      <c r="E546" s="359"/>
      <c r="F546" s="360"/>
    </row>
    <row r="547" spans="1:6" ht="15">
      <c r="A547" s="189"/>
      <c r="B547" s="187" t="s">
        <v>2179</v>
      </c>
      <c r="C547" s="169" t="s">
        <v>630</v>
      </c>
      <c r="D547" s="166">
        <v>13750</v>
      </c>
      <c r="E547" s="359"/>
      <c r="F547" s="360"/>
    </row>
    <row r="548" spans="1:6" ht="15">
      <c r="A548" s="189" t="s">
        <v>406</v>
      </c>
      <c r="B548" s="184" t="s">
        <v>2185</v>
      </c>
      <c r="C548" s="169"/>
      <c r="D548" s="166"/>
      <c r="E548" s="359"/>
      <c r="F548" s="360"/>
    </row>
    <row r="549" spans="1:6" ht="15">
      <c r="A549" s="189"/>
      <c r="B549" s="187" t="s">
        <v>2186</v>
      </c>
      <c r="C549" s="169" t="s">
        <v>630</v>
      </c>
      <c r="D549" s="166">
        <v>150000</v>
      </c>
      <c r="E549" s="359"/>
      <c r="F549" s="360"/>
    </row>
    <row r="550" spans="1:6" ht="15">
      <c r="A550" s="189"/>
      <c r="B550" s="187" t="s">
        <v>2187</v>
      </c>
      <c r="C550" s="169" t="s">
        <v>630</v>
      </c>
      <c r="D550" s="166">
        <v>132708.33333333334</v>
      </c>
      <c r="E550" s="359"/>
      <c r="F550" s="360"/>
    </row>
    <row r="551" spans="1:6" ht="15">
      <c r="A551" s="189"/>
      <c r="B551" s="187" t="s">
        <v>2188</v>
      </c>
      <c r="C551" s="169" t="s">
        <v>630</v>
      </c>
      <c r="D551" s="166">
        <v>150000</v>
      </c>
      <c r="E551" s="359"/>
      <c r="F551" s="360"/>
    </row>
    <row r="552" spans="1:6" ht="15">
      <c r="A552" s="189"/>
      <c r="B552" s="187" t="s">
        <v>2189</v>
      </c>
      <c r="C552" s="169" t="s">
        <v>630</v>
      </c>
      <c r="D552" s="166">
        <v>93571.42857142857</v>
      </c>
      <c r="E552" s="359"/>
      <c r="F552" s="360"/>
    </row>
    <row r="553" spans="1:6" ht="15">
      <c r="A553" s="189"/>
      <c r="B553" s="187" t="s">
        <v>2190</v>
      </c>
      <c r="C553" s="169" t="s">
        <v>630</v>
      </c>
      <c r="D553" s="166">
        <v>86666.66666666667</v>
      </c>
      <c r="E553" s="359"/>
      <c r="F553" s="360"/>
    </row>
    <row r="554" spans="1:6" ht="15">
      <c r="A554" s="195" t="s">
        <v>406</v>
      </c>
      <c r="B554" s="262" t="s">
        <v>2191</v>
      </c>
      <c r="C554" s="169"/>
      <c r="D554" s="166"/>
      <c r="E554" s="359"/>
      <c r="F554" s="360"/>
    </row>
    <row r="555" spans="1:6" ht="15">
      <c r="A555" s="189"/>
      <c r="B555" s="187" t="s">
        <v>2192</v>
      </c>
      <c r="C555" s="169" t="s">
        <v>630</v>
      </c>
      <c r="D555" s="166">
        <v>104285.71428571429</v>
      </c>
      <c r="E555" s="359"/>
      <c r="F555" s="360"/>
    </row>
    <row r="556" spans="1:6" ht="15">
      <c r="A556" s="189"/>
      <c r="B556" s="187" t="s">
        <v>2193</v>
      </c>
      <c r="C556" s="169" t="s">
        <v>630</v>
      </c>
      <c r="D556" s="166">
        <v>93333.33333333333</v>
      </c>
      <c r="E556" s="359"/>
      <c r="F556" s="360"/>
    </row>
    <row r="557" spans="1:6" ht="15">
      <c r="A557" s="189"/>
      <c r="B557" s="187" t="s">
        <v>2194</v>
      </c>
      <c r="C557" s="169" t="s">
        <v>630</v>
      </c>
      <c r="D557" s="166">
        <v>64285.71428571428</v>
      </c>
      <c r="E557" s="359"/>
      <c r="F557" s="360"/>
    </row>
    <row r="558" spans="1:6" ht="15">
      <c r="A558" s="189"/>
      <c r="B558" s="187" t="s">
        <v>2195</v>
      </c>
      <c r="C558" s="169" t="s">
        <v>630</v>
      </c>
      <c r="D558" s="166">
        <v>58333.333333333336</v>
      </c>
      <c r="E558" s="359"/>
      <c r="F558" s="360"/>
    </row>
    <row r="559" spans="1:6" ht="15">
      <c r="A559" s="189"/>
      <c r="B559" s="187" t="s">
        <v>2196</v>
      </c>
      <c r="C559" s="169" t="s">
        <v>630</v>
      </c>
      <c r="D559" s="166">
        <v>64285.71428571428</v>
      </c>
      <c r="E559" s="359"/>
      <c r="F559" s="360"/>
    </row>
    <row r="560" spans="1:6" ht="15">
      <c r="A560" s="189"/>
      <c r="B560" s="187" t="s">
        <v>2197</v>
      </c>
      <c r="C560" s="169" t="s">
        <v>630</v>
      </c>
      <c r="D560" s="166">
        <v>56000</v>
      </c>
      <c r="E560" s="359"/>
      <c r="F560" s="360"/>
    </row>
    <row r="561" spans="1:6" ht="15">
      <c r="A561" s="189"/>
      <c r="B561" s="187" t="s">
        <v>2198</v>
      </c>
      <c r="C561" s="169" t="s">
        <v>630</v>
      </c>
      <c r="D561" s="166">
        <v>45000</v>
      </c>
      <c r="E561" s="359"/>
      <c r="F561" s="360"/>
    </row>
    <row r="562" spans="1:6" ht="15">
      <c r="A562" s="189"/>
      <c r="B562" s="187" t="s">
        <v>2199</v>
      </c>
      <c r="C562" s="169" t="s">
        <v>630</v>
      </c>
      <c r="D562" s="166">
        <v>39750</v>
      </c>
      <c r="E562" s="359"/>
      <c r="F562" s="360"/>
    </row>
    <row r="563" spans="1:6" ht="15">
      <c r="A563" s="189" t="s">
        <v>406</v>
      </c>
      <c r="B563" s="184" t="s">
        <v>2200</v>
      </c>
      <c r="C563" s="169"/>
      <c r="D563" s="166"/>
      <c r="E563" s="359"/>
      <c r="F563" s="360"/>
    </row>
    <row r="564" spans="1:6" ht="15">
      <c r="A564" s="189"/>
      <c r="B564" s="187" t="s">
        <v>2201</v>
      </c>
      <c r="C564" s="169" t="s">
        <v>630</v>
      </c>
      <c r="D564" s="166">
        <v>112500</v>
      </c>
      <c r="E564" s="359"/>
      <c r="F564" s="360"/>
    </row>
    <row r="565" spans="1:6" ht="15">
      <c r="A565" s="189"/>
      <c r="B565" s="187" t="s">
        <v>2202</v>
      </c>
      <c r="C565" s="169" t="s">
        <v>630</v>
      </c>
      <c r="D565" s="166">
        <v>91600</v>
      </c>
      <c r="E565" s="359"/>
      <c r="F565" s="360"/>
    </row>
    <row r="566" spans="1:6" ht="15">
      <c r="A566" s="189" t="s">
        <v>406</v>
      </c>
      <c r="B566" s="184" t="s">
        <v>2229</v>
      </c>
      <c r="C566" s="169"/>
      <c r="D566" s="166"/>
      <c r="E566" s="359"/>
      <c r="F566" s="360"/>
    </row>
    <row r="567" spans="1:6" ht="15">
      <c r="A567" s="189"/>
      <c r="B567" s="187" t="s">
        <v>2203</v>
      </c>
      <c r="C567" s="169" t="s">
        <v>630</v>
      </c>
      <c r="D567" s="166">
        <v>170000</v>
      </c>
      <c r="E567" s="359"/>
      <c r="F567" s="360"/>
    </row>
    <row r="568" spans="1:6" ht="15">
      <c r="A568" s="189"/>
      <c r="B568" s="187" t="s">
        <v>2204</v>
      </c>
      <c r="C568" s="169" t="s">
        <v>630</v>
      </c>
      <c r="D568" s="166">
        <v>135555.55555555556</v>
      </c>
      <c r="E568" s="359"/>
      <c r="F568" s="360"/>
    </row>
    <row r="569" spans="1:6" ht="15">
      <c r="A569" s="189"/>
      <c r="B569" s="187" t="s">
        <v>2205</v>
      </c>
      <c r="C569" s="169" t="s">
        <v>630</v>
      </c>
      <c r="D569" s="166">
        <v>110277.77777777778</v>
      </c>
      <c r="E569" s="359"/>
      <c r="F569" s="360"/>
    </row>
    <row r="570" spans="1:6" ht="15">
      <c r="A570" s="189"/>
      <c r="B570" s="187" t="s">
        <v>2230</v>
      </c>
      <c r="C570" s="169" t="s">
        <v>630</v>
      </c>
      <c r="D570" s="166">
        <v>340000</v>
      </c>
      <c r="E570" s="359"/>
      <c r="F570" s="360"/>
    </row>
    <row r="571" spans="1:6" ht="15">
      <c r="A571" s="189"/>
      <c r="B571" s="187" t="s">
        <v>2231</v>
      </c>
      <c r="C571" s="169" t="s">
        <v>630</v>
      </c>
      <c r="D571" s="166">
        <v>230000</v>
      </c>
      <c r="E571" s="359"/>
      <c r="F571" s="360"/>
    </row>
    <row r="572" spans="1:6" ht="15">
      <c r="A572" s="189" t="s">
        <v>406</v>
      </c>
      <c r="B572" s="184" t="s">
        <v>2206</v>
      </c>
      <c r="C572" s="169"/>
      <c r="D572" s="166"/>
      <c r="E572" s="359"/>
      <c r="F572" s="360"/>
    </row>
    <row r="573" spans="1:6" ht="15">
      <c r="A573" s="189"/>
      <c r="B573" s="187" t="s">
        <v>2208</v>
      </c>
      <c r="C573" s="169" t="s">
        <v>630</v>
      </c>
      <c r="D573" s="166">
        <v>9375</v>
      </c>
      <c r="E573" s="359"/>
      <c r="F573" s="360"/>
    </row>
    <row r="574" spans="1:6" ht="15">
      <c r="A574" s="189"/>
      <c r="B574" s="187" t="s">
        <v>2209</v>
      </c>
      <c r="C574" s="169" t="s">
        <v>630</v>
      </c>
      <c r="D574" s="166">
        <v>8250</v>
      </c>
      <c r="E574" s="359"/>
      <c r="F574" s="360"/>
    </row>
    <row r="575" spans="1:6" ht="15">
      <c r="A575" s="189"/>
      <c r="B575" s="187" t="s">
        <v>2210</v>
      </c>
      <c r="C575" s="169" t="s">
        <v>630</v>
      </c>
      <c r="D575" s="166">
        <v>9375</v>
      </c>
      <c r="E575" s="359"/>
      <c r="F575" s="360"/>
    </row>
    <row r="576" spans="1:6" ht="15">
      <c r="A576" s="189"/>
      <c r="B576" s="187" t="s">
        <v>2211</v>
      </c>
      <c r="C576" s="169" t="s">
        <v>630</v>
      </c>
      <c r="D576" s="166">
        <v>8250</v>
      </c>
      <c r="E576" s="359"/>
      <c r="F576" s="360"/>
    </row>
    <row r="577" spans="1:6" ht="15">
      <c r="A577" s="189">
        <v>7.8</v>
      </c>
      <c r="B577" s="184" t="s">
        <v>2207</v>
      </c>
      <c r="C577" s="169"/>
      <c r="D577" s="166"/>
      <c r="E577" s="359"/>
      <c r="F577" s="360"/>
    </row>
    <row r="578" spans="1:6" ht="15">
      <c r="A578" s="189" t="s">
        <v>406</v>
      </c>
      <c r="B578" s="184" t="s">
        <v>2160</v>
      </c>
      <c r="C578" s="169"/>
      <c r="D578" s="166"/>
      <c r="E578" s="359"/>
      <c r="F578" s="360"/>
    </row>
    <row r="579" spans="1:6" ht="15">
      <c r="A579" s="189"/>
      <c r="B579" s="187" t="s">
        <v>2212</v>
      </c>
      <c r="C579" s="169" t="s">
        <v>630</v>
      </c>
      <c r="D579" s="166">
        <v>466000</v>
      </c>
      <c r="E579" s="359"/>
      <c r="F579" s="360"/>
    </row>
    <row r="580" spans="1:6" ht="15">
      <c r="A580" s="189"/>
      <c r="B580" s="187" t="s">
        <v>2232</v>
      </c>
      <c r="C580" s="169" t="s">
        <v>630</v>
      </c>
      <c r="D580" s="166">
        <v>467500</v>
      </c>
      <c r="E580" s="359"/>
      <c r="F580" s="360"/>
    </row>
    <row r="581" spans="1:6" ht="15">
      <c r="A581" s="189"/>
      <c r="B581" s="187" t="s">
        <v>2233</v>
      </c>
      <c r="C581" s="169" t="s">
        <v>630</v>
      </c>
      <c r="D581" s="166">
        <v>488000</v>
      </c>
      <c r="E581" s="359"/>
      <c r="F581" s="360"/>
    </row>
    <row r="582" spans="1:5" ht="15">
      <c r="A582" s="189"/>
      <c r="B582" s="187" t="s">
        <v>2234</v>
      </c>
      <c r="C582" s="169" t="s">
        <v>630</v>
      </c>
      <c r="D582" s="166">
        <v>442000</v>
      </c>
      <c r="E582" s="171"/>
    </row>
    <row r="583" spans="1:5" ht="15">
      <c r="A583" s="363" t="s">
        <v>406</v>
      </c>
      <c r="B583" s="364" t="s">
        <v>38</v>
      </c>
      <c r="C583" s="365"/>
      <c r="D583" s="366"/>
      <c r="E583" s="171"/>
    </row>
    <row r="584" spans="1:5" ht="15">
      <c r="A584" s="367"/>
      <c r="B584" s="368" t="s">
        <v>2213</v>
      </c>
      <c r="C584" s="365" t="s">
        <v>630</v>
      </c>
      <c r="D584" s="366">
        <v>252000</v>
      </c>
      <c r="E584" s="171"/>
    </row>
    <row r="585" spans="1:5" ht="15">
      <c r="A585" s="367"/>
      <c r="B585" s="368" t="s">
        <v>2214</v>
      </c>
      <c r="C585" s="365" t="s">
        <v>630</v>
      </c>
      <c r="D585" s="366">
        <v>363000</v>
      </c>
      <c r="E585" s="171"/>
    </row>
    <row r="586" spans="1:5" ht="15">
      <c r="A586" s="367"/>
      <c r="B586" s="368" t="s">
        <v>2215</v>
      </c>
      <c r="C586" s="365" t="s">
        <v>630</v>
      </c>
      <c r="D586" s="366">
        <v>1229000</v>
      </c>
      <c r="E586" s="171"/>
    </row>
    <row r="587" spans="1:5" ht="15">
      <c r="A587" s="367"/>
      <c r="B587" s="368" t="s">
        <v>2216</v>
      </c>
      <c r="C587" s="365" t="s">
        <v>630</v>
      </c>
      <c r="D587" s="366">
        <v>2720000</v>
      </c>
      <c r="E587" s="171"/>
    </row>
    <row r="588" spans="1:5" ht="15.75" customHeight="1">
      <c r="A588" s="367"/>
      <c r="B588" s="368" t="s">
        <v>2217</v>
      </c>
      <c r="C588" s="365" t="s">
        <v>630</v>
      </c>
      <c r="D588" s="366">
        <v>1615000</v>
      </c>
      <c r="E588" s="171"/>
    </row>
    <row r="589" spans="1:5" ht="15.75" customHeight="1">
      <c r="A589" s="367" t="s">
        <v>406</v>
      </c>
      <c r="B589" s="369" t="s">
        <v>2218</v>
      </c>
      <c r="C589" s="365"/>
      <c r="D589" s="366"/>
      <c r="E589" s="171"/>
    </row>
    <row r="590" spans="1:5" ht="15">
      <c r="A590" s="367"/>
      <c r="B590" s="368" t="s">
        <v>2219</v>
      </c>
      <c r="C590" s="365" t="s">
        <v>630</v>
      </c>
      <c r="D590" s="366">
        <v>242000</v>
      </c>
      <c r="E590" s="171"/>
    </row>
    <row r="591" spans="1:5" ht="15">
      <c r="A591" s="367"/>
      <c r="B591" s="368" t="s">
        <v>2220</v>
      </c>
      <c r="C591" s="365" t="s">
        <v>630</v>
      </c>
      <c r="D591" s="366">
        <v>342000</v>
      </c>
      <c r="E591" s="171"/>
    </row>
    <row r="592" spans="1:5" ht="15">
      <c r="A592" s="189"/>
      <c r="B592" s="187" t="s">
        <v>2235</v>
      </c>
      <c r="C592" s="169" t="s">
        <v>630</v>
      </c>
      <c r="D592" s="166">
        <v>427500</v>
      </c>
      <c r="E592" s="171"/>
    </row>
    <row r="593" spans="1:5" ht="15">
      <c r="A593" s="437" t="s">
        <v>1582</v>
      </c>
      <c r="B593" s="430"/>
      <c r="C593" s="430"/>
      <c r="D593" s="430"/>
      <c r="E593" s="171"/>
    </row>
    <row r="594" spans="1:5" ht="15">
      <c r="A594" s="189" t="s">
        <v>1583</v>
      </c>
      <c r="B594" s="257" t="s">
        <v>1269</v>
      </c>
      <c r="C594" s="169"/>
      <c r="D594" s="188"/>
      <c r="E594" s="171"/>
    </row>
    <row r="595" spans="1:4" ht="15">
      <c r="A595" s="216"/>
      <c r="B595" s="242" t="s">
        <v>1274</v>
      </c>
      <c r="C595" s="169"/>
      <c r="D595" s="188"/>
    </row>
    <row r="596" spans="1:4" ht="15">
      <c r="A596" s="167" t="s">
        <v>406</v>
      </c>
      <c r="B596" s="184" t="s">
        <v>1270</v>
      </c>
      <c r="C596" s="169"/>
      <c r="D596" s="166"/>
    </row>
    <row r="597" spans="1:4" ht="15">
      <c r="A597" s="167"/>
      <c r="B597" s="168" t="s">
        <v>1555</v>
      </c>
      <c r="C597" s="169" t="s">
        <v>542</v>
      </c>
      <c r="D597" s="166">
        <f>143000/1.1</f>
        <v>129999.99999999999</v>
      </c>
    </row>
    <row r="598" spans="1:4" ht="15">
      <c r="A598" s="216"/>
      <c r="B598" s="168" t="s">
        <v>1565</v>
      </c>
      <c r="C598" s="169" t="s">
        <v>542</v>
      </c>
      <c r="D598" s="166">
        <f>150000/1.1</f>
        <v>136363.63636363635</v>
      </c>
    </row>
    <row r="599" spans="1:4" ht="15">
      <c r="A599" s="216"/>
      <c r="B599" s="168" t="s">
        <v>1566</v>
      </c>
      <c r="C599" s="169" t="s">
        <v>542</v>
      </c>
      <c r="D599" s="166">
        <f>289000/1.1</f>
        <v>262727.2727272727</v>
      </c>
    </row>
    <row r="600" spans="1:4" ht="15">
      <c r="A600" s="216"/>
      <c r="B600" s="168" t="s">
        <v>1556</v>
      </c>
      <c r="C600" s="169" t="s">
        <v>542</v>
      </c>
      <c r="D600" s="166">
        <f>155000/1.1</f>
        <v>140909.0909090909</v>
      </c>
    </row>
    <row r="601" spans="1:4" ht="15">
      <c r="A601" s="216"/>
      <c r="B601" s="168" t="s">
        <v>1557</v>
      </c>
      <c r="C601" s="169" t="s">
        <v>542</v>
      </c>
      <c r="D601" s="166">
        <f>206000/1.1</f>
        <v>187272.72727272726</v>
      </c>
    </row>
    <row r="602" spans="1:4" ht="15">
      <c r="A602" s="216"/>
      <c r="B602" s="168" t="s">
        <v>1567</v>
      </c>
      <c r="C602" s="169" t="s">
        <v>542</v>
      </c>
      <c r="D602" s="166">
        <f>252000/1.1</f>
        <v>229090.90909090906</v>
      </c>
    </row>
    <row r="603" spans="1:4" ht="15">
      <c r="A603" s="167" t="s">
        <v>406</v>
      </c>
      <c r="B603" s="191" t="s">
        <v>1271</v>
      </c>
      <c r="C603" s="169"/>
      <c r="D603" s="166"/>
    </row>
    <row r="604" spans="1:4" ht="15">
      <c r="A604" s="216"/>
      <c r="B604" s="168" t="s">
        <v>1560</v>
      </c>
      <c r="C604" s="169" t="s">
        <v>542</v>
      </c>
      <c r="D604" s="166">
        <f>113000/1.1</f>
        <v>102727.27272727272</v>
      </c>
    </row>
    <row r="605" spans="1:4" ht="15">
      <c r="A605" s="216"/>
      <c r="B605" s="168" t="s">
        <v>1559</v>
      </c>
      <c r="C605" s="169" t="s">
        <v>542</v>
      </c>
      <c r="D605" s="166">
        <f>131000/1.1</f>
        <v>119090.90909090909</v>
      </c>
    </row>
    <row r="606" spans="1:4" ht="15">
      <c r="A606" s="216"/>
      <c r="B606" s="168" t="s">
        <v>1558</v>
      </c>
      <c r="C606" s="169" t="s">
        <v>542</v>
      </c>
      <c r="D606" s="166">
        <f>139000/1.1</f>
        <v>126363.63636363635</v>
      </c>
    </row>
    <row r="607" spans="1:4" ht="15">
      <c r="A607" s="167" t="s">
        <v>406</v>
      </c>
      <c r="B607" s="191" t="s">
        <v>1272</v>
      </c>
      <c r="C607" s="169"/>
      <c r="D607" s="166"/>
    </row>
    <row r="608" spans="1:4" ht="15">
      <c r="A608" s="167"/>
      <c r="B608" s="168" t="s">
        <v>1568</v>
      </c>
      <c r="C608" s="169" t="s">
        <v>542</v>
      </c>
      <c r="D608" s="166">
        <f>142000/1.1</f>
        <v>129090.90909090907</v>
      </c>
    </row>
    <row r="609" spans="1:4" ht="15">
      <c r="A609" s="216"/>
      <c r="B609" s="168" t="s">
        <v>1561</v>
      </c>
      <c r="C609" s="169" t="s">
        <v>542</v>
      </c>
      <c r="D609" s="166">
        <f>112000/1.1</f>
        <v>101818.18181818181</v>
      </c>
    </row>
    <row r="610" spans="1:4" ht="15">
      <c r="A610" s="216"/>
      <c r="B610" s="168" t="s">
        <v>1562</v>
      </c>
      <c r="C610" s="169" t="s">
        <v>542</v>
      </c>
      <c r="D610" s="166">
        <v>101818.18181818181</v>
      </c>
    </row>
    <row r="611" spans="1:4" ht="15">
      <c r="A611" s="216"/>
      <c r="B611" s="168" t="s">
        <v>1560</v>
      </c>
      <c r="C611" s="169" t="s">
        <v>542</v>
      </c>
      <c r="D611" s="166">
        <v>102727.27272727272</v>
      </c>
    </row>
    <row r="612" spans="1:4" ht="15">
      <c r="A612" s="216"/>
      <c r="B612" s="168" t="s">
        <v>1563</v>
      </c>
      <c r="C612" s="169" t="s">
        <v>542</v>
      </c>
      <c r="D612" s="166">
        <f>113000/1.1</f>
        <v>102727.27272727272</v>
      </c>
    </row>
    <row r="613" spans="1:4" ht="15">
      <c r="A613" s="216"/>
      <c r="B613" s="168" t="s">
        <v>1569</v>
      </c>
      <c r="C613" s="169" t="s">
        <v>542</v>
      </c>
      <c r="D613" s="166">
        <f>147000/1.1</f>
        <v>133636.36363636362</v>
      </c>
    </row>
    <row r="614" spans="1:4" ht="15">
      <c r="A614" s="216"/>
      <c r="B614" s="168" t="s">
        <v>1564</v>
      </c>
      <c r="C614" s="169" t="s">
        <v>542</v>
      </c>
      <c r="D614" s="166">
        <f>203000/1.1</f>
        <v>184545.45454545453</v>
      </c>
    </row>
    <row r="615" spans="1:4" ht="15">
      <c r="A615" s="189" t="s">
        <v>1584</v>
      </c>
      <c r="B615" s="197" t="s">
        <v>1273</v>
      </c>
      <c r="C615" s="169"/>
      <c r="D615" s="166"/>
    </row>
    <row r="616" spans="1:4" ht="15">
      <c r="A616" s="264"/>
      <c r="B616" s="199" t="s">
        <v>1275</v>
      </c>
      <c r="C616" s="169"/>
      <c r="D616" s="166"/>
    </row>
    <row r="617" spans="1:4" ht="15">
      <c r="A617" s="264" t="s">
        <v>406</v>
      </c>
      <c r="B617" s="197" t="s">
        <v>1276</v>
      </c>
      <c r="C617" s="169"/>
      <c r="D617" s="166"/>
    </row>
    <row r="618" spans="1:4" ht="15">
      <c r="A618" s="216"/>
      <c r="B618" s="168" t="s">
        <v>1278</v>
      </c>
      <c r="C618" s="169" t="s">
        <v>542</v>
      </c>
      <c r="D618" s="166">
        <v>162727</v>
      </c>
    </row>
    <row r="619" spans="1:4" ht="15">
      <c r="A619" s="216"/>
      <c r="B619" s="168" t="s">
        <v>1279</v>
      </c>
      <c r="C619" s="169" t="s">
        <v>394</v>
      </c>
      <c r="D619" s="166">
        <v>36364</v>
      </c>
    </row>
    <row r="620" spans="1:4" ht="15">
      <c r="A620" s="216"/>
      <c r="B620" s="168" t="s">
        <v>1277</v>
      </c>
      <c r="C620" s="169" t="s">
        <v>542</v>
      </c>
      <c r="D620" s="166">
        <v>171818</v>
      </c>
    </row>
    <row r="621" spans="1:4" ht="15">
      <c r="A621" s="216"/>
      <c r="B621" s="168" t="s">
        <v>1280</v>
      </c>
      <c r="C621" s="169" t="s">
        <v>394</v>
      </c>
      <c r="D621" s="166">
        <v>36364</v>
      </c>
    </row>
    <row r="622" spans="1:4" ht="15">
      <c r="A622" s="216"/>
      <c r="B622" s="168" t="s">
        <v>1281</v>
      </c>
      <c r="C622" s="169" t="s">
        <v>542</v>
      </c>
      <c r="D622" s="166">
        <v>162727</v>
      </c>
    </row>
    <row r="623" spans="1:4" ht="15">
      <c r="A623" s="216" t="s">
        <v>406</v>
      </c>
      <c r="B623" s="197" t="s">
        <v>1282</v>
      </c>
      <c r="C623" s="169"/>
      <c r="D623" s="166"/>
    </row>
    <row r="624" spans="1:4" ht="15">
      <c r="A624" s="216"/>
      <c r="B624" s="168" t="s">
        <v>1284</v>
      </c>
      <c r="C624" s="169" t="s">
        <v>542</v>
      </c>
      <c r="D624" s="166">
        <v>213636</v>
      </c>
    </row>
    <row r="625" spans="1:4" ht="15">
      <c r="A625" s="216"/>
      <c r="B625" s="168" t="s">
        <v>1283</v>
      </c>
      <c r="C625" s="169" t="s">
        <v>542</v>
      </c>
      <c r="D625" s="166">
        <v>236364</v>
      </c>
    </row>
    <row r="626" spans="1:4" ht="15">
      <c r="A626" s="216"/>
      <c r="B626" s="168" t="s">
        <v>1285</v>
      </c>
      <c r="C626" s="265" t="s">
        <v>542</v>
      </c>
      <c r="D626" s="166">
        <v>254545</v>
      </c>
    </row>
    <row r="627" spans="1:4" ht="15">
      <c r="A627" s="216"/>
      <c r="B627" s="168" t="s">
        <v>1286</v>
      </c>
      <c r="C627" s="169" t="s">
        <v>542</v>
      </c>
      <c r="D627" s="166">
        <v>268182</v>
      </c>
    </row>
    <row r="628" spans="1:4" ht="15">
      <c r="A628" s="216"/>
      <c r="B628" s="168" t="s">
        <v>1287</v>
      </c>
      <c r="C628" s="266" t="s">
        <v>542</v>
      </c>
      <c r="D628" s="166">
        <v>318182</v>
      </c>
    </row>
    <row r="629" spans="1:4" ht="15">
      <c r="A629" s="216"/>
      <c r="B629" s="168" t="s">
        <v>1288</v>
      </c>
      <c r="C629" s="169" t="s">
        <v>542</v>
      </c>
      <c r="D629" s="166">
        <v>345455</v>
      </c>
    </row>
    <row r="630" spans="1:4" ht="15">
      <c r="A630" s="216"/>
      <c r="B630" s="168" t="s">
        <v>1289</v>
      </c>
      <c r="C630" s="169" t="s">
        <v>542</v>
      </c>
      <c r="D630" s="166">
        <v>213363</v>
      </c>
    </row>
    <row r="631" spans="1:4" ht="15">
      <c r="A631" s="216"/>
      <c r="B631" s="168" t="s">
        <v>1290</v>
      </c>
      <c r="C631" s="169" t="s">
        <v>542</v>
      </c>
      <c r="D631" s="166">
        <v>280909</v>
      </c>
    </row>
    <row r="632" spans="1:4" ht="15">
      <c r="A632" s="216"/>
      <c r="B632" s="168" t="s">
        <v>1291</v>
      </c>
      <c r="C632" s="169" t="s">
        <v>542</v>
      </c>
      <c r="D632" s="166">
        <v>308182</v>
      </c>
    </row>
    <row r="633" spans="1:4" ht="15">
      <c r="A633" s="216"/>
      <c r="B633" s="168" t="s">
        <v>1292</v>
      </c>
      <c r="C633" s="169" t="s">
        <v>542</v>
      </c>
      <c r="D633" s="166">
        <v>389091</v>
      </c>
    </row>
    <row r="634" spans="1:4" ht="15">
      <c r="A634" s="189" t="s">
        <v>1733</v>
      </c>
      <c r="B634" s="197" t="s">
        <v>1734</v>
      </c>
      <c r="C634" s="169"/>
      <c r="D634" s="166"/>
    </row>
    <row r="635" spans="1:4" ht="15">
      <c r="A635" s="216"/>
      <c r="B635" s="199" t="s">
        <v>1275</v>
      </c>
      <c r="C635" s="169"/>
      <c r="D635" s="166"/>
    </row>
    <row r="636" spans="1:4" ht="15">
      <c r="A636" s="264" t="s">
        <v>406</v>
      </c>
      <c r="B636" s="197" t="s">
        <v>1735</v>
      </c>
      <c r="C636" s="169"/>
      <c r="D636" s="166"/>
    </row>
    <row r="637" spans="1:4" ht="15">
      <c r="A637" s="216"/>
      <c r="B637" s="168" t="s">
        <v>1736</v>
      </c>
      <c r="C637" s="169" t="s">
        <v>542</v>
      </c>
      <c r="D637" s="166">
        <v>200516</v>
      </c>
    </row>
    <row r="638" spans="1:4" ht="15" customHeight="1">
      <c r="A638" s="216"/>
      <c r="B638" s="168" t="s">
        <v>1737</v>
      </c>
      <c r="C638" s="169" t="s">
        <v>542</v>
      </c>
      <c r="D638" s="166">
        <v>231476</v>
      </c>
    </row>
    <row r="639" spans="1:4" ht="15">
      <c r="A639" s="216"/>
      <c r="B639" s="168" t="s">
        <v>1738</v>
      </c>
      <c r="C639" s="169" t="s">
        <v>542</v>
      </c>
      <c r="D639" s="166">
        <v>307344</v>
      </c>
    </row>
    <row r="640" spans="1:4" ht="15">
      <c r="A640" s="216"/>
      <c r="B640" s="168" t="s">
        <v>1739</v>
      </c>
      <c r="C640" s="169" t="s">
        <v>542</v>
      </c>
      <c r="D640" s="166">
        <v>403004</v>
      </c>
    </row>
    <row r="641" spans="1:4" ht="15">
      <c r="A641" s="216"/>
      <c r="B641" s="168" t="s">
        <v>1740</v>
      </c>
      <c r="C641" s="169" t="s">
        <v>542</v>
      </c>
      <c r="D641" s="166">
        <v>535524</v>
      </c>
    </row>
    <row r="642" spans="1:4" ht="15">
      <c r="A642" s="264" t="s">
        <v>406</v>
      </c>
      <c r="B642" s="197" t="s">
        <v>1741</v>
      </c>
      <c r="C642" s="169"/>
      <c r="D642" s="166"/>
    </row>
    <row r="643" spans="1:8" ht="15">
      <c r="A643" s="216"/>
      <c r="B643" s="168" t="s">
        <v>1742</v>
      </c>
      <c r="C643" s="169" t="s">
        <v>542</v>
      </c>
      <c r="D643" s="166">
        <v>99464</v>
      </c>
      <c r="F643" s="170"/>
      <c r="G643" s="170"/>
      <c r="H643" s="170"/>
    </row>
    <row r="644" spans="1:8" ht="15">
      <c r="A644" s="216"/>
      <c r="B644" s="168" t="s">
        <v>1743</v>
      </c>
      <c r="C644" s="169" t="s">
        <v>542</v>
      </c>
      <c r="D644" s="166">
        <v>140448</v>
      </c>
      <c r="F644" s="170"/>
      <c r="G644" s="170"/>
      <c r="H644" s="170"/>
    </row>
    <row r="645" spans="1:8" ht="15">
      <c r="A645" s="216"/>
      <c r="B645" s="168" t="s">
        <v>1744</v>
      </c>
      <c r="C645" s="169" t="s">
        <v>542</v>
      </c>
      <c r="D645" s="166">
        <v>139740</v>
      </c>
      <c r="F645" s="170"/>
      <c r="G645" s="170"/>
      <c r="H645" s="170"/>
    </row>
    <row r="646" spans="1:8" ht="15">
      <c r="A646" s="264" t="s">
        <v>406</v>
      </c>
      <c r="B646" s="197" t="s">
        <v>1745</v>
      </c>
      <c r="C646" s="169"/>
      <c r="D646" s="166"/>
      <c r="F646" s="170"/>
      <c r="G646" s="170"/>
      <c r="H646" s="170"/>
    </row>
    <row r="647" spans="1:8" ht="15">
      <c r="A647" s="216"/>
      <c r="B647" s="168" t="s">
        <v>1746</v>
      </c>
      <c r="C647" s="169" t="s">
        <v>542</v>
      </c>
      <c r="D647" s="166">
        <v>122241</v>
      </c>
      <c r="F647" s="170"/>
      <c r="G647" s="170"/>
      <c r="H647" s="170"/>
    </row>
    <row r="648" spans="1:4" ht="15">
      <c r="A648" s="216"/>
      <c r="B648" s="168" t="s">
        <v>1747</v>
      </c>
      <c r="C648" s="169" t="s">
        <v>542</v>
      </c>
      <c r="D648" s="166">
        <v>205537</v>
      </c>
    </row>
    <row r="649" spans="1:4" ht="15">
      <c r="A649" s="216"/>
      <c r="B649" s="168" t="s">
        <v>1748</v>
      </c>
      <c r="C649" s="169" t="s">
        <v>542</v>
      </c>
      <c r="D649" s="166">
        <v>275783</v>
      </c>
    </row>
    <row r="650" spans="1:4" ht="15">
      <c r="A650" s="216"/>
      <c r="B650" s="168" t="s">
        <v>1749</v>
      </c>
      <c r="C650" s="169" t="s">
        <v>542</v>
      </c>
      <c r="D650" s="166">
        <v>205537</v>
      </c>
    </row>
    <row r="651" spans="1:4" ht="15">
      <c r="A651" s="418" t="s">
        <v>1585</v>
      </c>
      <c r="B651" s="419"/>
      <c r="C651" s="419"/>
      <c r="D651" s="420"/>
    </row>
    <row r="652" spans="1:4" ht="15">
      <c r="A652" s="216"/>
      <c r="B652" s="257" t="s">
        <v>1909</v>
      </c>
      <c r="C652" s="169"/>
      <c r="D652" s="188"/>
    </row>
    <row r="653" spans="1:4" ht="15">
      <c r="A653" s="167" t="s">
        <v>406</v>
      </c>
      <c r="B653" s="197" t="s">
        <v>191</v>
      </c>
      <c r="C653" s="169"/>
      <c r="D653" s="166"/>
    </row>
    <row r="654" spans="1:4" ht="15">
      <c r="A654" s="167"/>
      <c r="B654" s="168" t="s">
        <v>190</v>
      </c>
      <c r="C654" s="169" t="s">
        <v>542</v>
      </c>
      <c r="D654" s="166">
        <f>1100000/1.1</f>
        <v>999999.9999999999</v>
      </c>
    </row>
    <row r="655" spans="1:4" ht="15">
      <c r="A655" s="167"/>
      <c r="B655" s="168" t="s">
        <v>192</v>
      </c>
      <c r="C655" s="169" t="s">
        <v>542</v>
      </c>
      <c r="D655" s="166">
        <f>550000/1.1</f>
        <v>499999.99999999994</v>
      </c>
    </row>
    <row r="656" spans="1:4" ht="15">
      <c r="A656" s="167"/>
      <c r="B656" s="168" t="s">
        <v>193</v>
      </c>
      <c r="C656" s="169" t="s">
        <v>542</v>
      </c>
      <c r="D656" s="166">
        <f>630000/1.1</f>
        <v>572727.2727272727</v>
      </c>
    </row>
    <row r="657" spans="1:4" ht="15">
      <c r="A657" s="167"/>
      <c r="B657" s="168" t="s">
        <v>194</v>
      </c>
      <c r="C657" s="169" t="s">
        <v>542</v>
      </c>
      <c r="D657" s="166">
        <f>350000/1.1</f>
        <v>318181.8181818182</v>
      </c>
    </row>
    <row r="658" spans="1:4" ht="15">
      <c r="A658" s="167"/>
      <c r="B658" s="168" t="s">
        <v>1669</v>
      </c>
      <c r="C658" s="169" t="s">
        <v>542</v>
      </c>
      <c r="D658" s="166">
        <v>600000</v>
      </c>
    </row>
    <row r="659" spans="1:4" ht="15.75" customHeight="1">
      <c r="A659" s="167" t="s">
        <v>406</v>
      </c>
      <c r="B659" s="197" t="s">
        <v>195</v>
      </c>
      <c r="C659" s="169"/>
      <c r="D659" s="166"/>
    </row>
    <row r="660" spans="1:4" ht="15">
      <c r="A660" s="167"/>
      <c r="B660" s="168" t="s">
        <v>193</v>
      </c>
      <c r="C660" s="169" t="s">
        <v>542</v>
      </c>
      <c r="D660" s="166">
        <f>250000/1.1</f>
        <v>227272.72727272726</v>
      </c>
    </row>
    <row r="661" spans="1:4" ht="15">
      <c r="A661" s="167"/>
      <c r="B661" s="168" t="s">
        <v>196</v>
      </c>
      <c r="C661" s="169" t="s">
        <v>542</v>
      </c>
      <c r="D661" s="166">
        <f>180000/1.1</f>
        <v>163636.36363636362</v>
      </c>
    </row>
    <row r="662" spans="1:4" ht="15">
      <c r="A662" s="167" t="s">
        <v>406</v>
      </c>
      <c r="B662" s="197" t="s">
        <v>1662</v>
      </c>
      <c r="C662" s="169"/>
      <c r="D662" s="166"/>
    </row>
    <row r="663" spans="1:4" ht="15">
      <c r="A663" s="167"/>
      <c r="B663" s="168" t="s">
        <v>1664</v>
      </c>
      <c r="C663" s="169" t="s">
        <v>542</v>
      </c>
      <c r="D663" s="166">
        <v>800000</v>
      </c>
    </row>
    <row r="664" spans="1:4" ht="15">
      <c r="A664" s="167"/>
      <c r="B664" s="168" t="s">
        <v>1663</v>
      </c>
      <c r="C664" s="169" t="s">
        <v>542</v>
      </c>
      <c r="D664" s="166">
        <v>700000</v>
      </c>
    </row>
    <row r="665" spans="1:4" ht="15">
      <c r="A665" s="167"/>
      <c r="B665" s="168" t="s">
        <v>1665</v>
      </c>
      <c r="C665" s="169" t="s">
        <v>542</v>
      </c>
      <c r="D665" s="166">
        <v>700000</v>
      </c>
    </row>
    <row r="666" spans="1:4" ht="15">
      <c r="A666" s="167"/>
      <c r="B666" s="168" t="s">
        <v>1668</v>
      </c>
      <c r="C666" s="169" t="s">
        <v>542</v>
      </c>
      <c r="D666" s="166">
        <v>400000</v>
      </c>
    </row>
    <row r="667" spans="1:4" ht="15">
      <c r="A667" s="167"/>
      <c r="B667" s="168" t="s">
        <v>1666</v>
      </c>
      <c r="C667" s="169" t="s">
        <v>542</v>
      </c>
      <c r="D667" s="166">
        <v>400000</v>
      </c>
    </row>
    <row r="668" spans="1:4" ht="15">
      <c r="A668" s="167"/>
      <c r="B668" s="168" t="s">
        <v>1667</v>
      </c>
      <c r="C668" s="169" t="s">
        <v>542</v>
      </c>
      <c r="D668" s="166">
        <v>400000</v>
      </c>
    </row>
    <row r="669" spans="1:4" ht="15">
      <c r="A669" s="167" t="s">
        <v>406</v>
      </c>
      <c r="B669" s="168" t="s">
        <v>1670</v>
      </c>
      <c r="C669" s="169" t="s">
        <v>542</v>
      </c>
      <c r="D669" s="166">
        <v>1200000</v>
      </c>
    </row>
    <row r="670" spans="1:4" ht="15">
      <c r="A670" s="167" t="s">
        <v>406</v>
      </c>
      <c r="B670" s="197" t="s">
        <v>197</v>
      </c>
      <c r="C670" s="169"/>
      <c r="D670" s="166"/>
    </row>
    <row r="671" spans="1:4" ht="15">
      <c r="A671" s="167"/>
      <c r="B671" s="168" t="s">
        <v>198</v>
      </c>
      <c r="C671" s="169" t="s">
        <v>542</v>
      </c>
      <c r="D671" s="166">
        <f>630000/1.1</f>
        <v>572727.2727272727</v>
      </c>
    </row>
    <row r="672" spans="1:4" ht="15">
      <c r="A672" s="167"/>
      <c r="B672" s="431" t="s">
        <v>1910</v>
      </c>
      <c r="C672" s="432"/>
      <c r="D672" s="433"/>
    </row>
    <row r="673" spans="1:4" ht="15">
      <c r="A673" s="189" t="s">
        <v>1683</v>
      </c>
      <c r="B673" s="267" t="s">
        <v>1682</v>
      </c>
      <c r="C673" s="268"/>
      <c r="D673" s="252"/>
    </row>
    <row r="674" spans="1:4" ht="15">
      <c r="A674" s="167"/>
      <c r="B674" s="199" t="s">
        <v>1275</v>
      </c>
      <c r="C674" s="268"/>
      <c r="D674" s="252"/>
    </row>
    <row r="675" spans="1:4" ht="15">
      <c r="A675" s="167" t="s">
        <v>406</v>
      </c>
      <c r="B675" s="269" t="s">
        <v>1692</v>
      </c>
      <c r="C675" s="268"/>
      <c r="D675" s="252"/>
    </row>
    <row r="676" spans="1:4" ht="30">
      <c r="A676" s="167"/>
      <c r="B676" s="270" t="s">
        <v>1684</v>
      </c>
      <c r="C676" s="271" t="s">
        <v>542</v>
      </c>
      <c r="D676" s="166">
        <f>79000/1.1</f>
        <v>71818.18181818181</v>
      </c>
    </row>
    <row r="677" spans="1:4" ht="30">
      <c r="A677" s="167"/>
      <c r="B677" s="270" t="s">
        <v>1685</v>
      </c>
      <c r="C677" s="169" t="s">
        <v>542</v>
      </c>
      <c r="D677" s="166">
        <f>88000/1.1</f>
        <v>80000</v>
      </c>
    </row>
    <row r="678" spans="1:4" ht="15" customHeight="1">
      <c r="A678" s="167"/>
      <c r="B678" s="270" t="s">
        <v>1686</v>
      </c>
      <c r="C678" s="169" t="s">
        <v>542</v>
      </c>
      <c r="D678" s="166">
        <f>102000/1.1</f>
        <v>92727.27272727272</v>
      </c>
    </row>
    <row r="679" spans="1:4" ht="30">
      <c r="A679" s="167"/>
      <c r="B679" s="270" t="s">
        <v>1687</v>
      </c>
      <c r="C679" s="169" t="s">
        <v>542</v>
      </c>
      <c r="D679" s="166">
        <f>88000/1.1</f>
        <v>80000</v>
      </c>
    </row>
    <row r="680" spans="1:4" ht="30">
      <c r="A680" s="167"/>
      <c r="B680" s="270" t="s">
        <v>1688</v>
      </c>
      <c r="C680" s="169" t="s">
        <v>542</v>
      </c>
      <c r="D680" s="166">
        <f>98000/1.1</f>
        <v>89090.90909090909</v>
      </c>
    </row>
    <row r="681" spans="1:4" ht="30">
      <c r="A681" s="167"/>
      <c r="B681" s="270" t="s">
        <v>1689</v>
      </c>
      <c r="C681" s="169" t="s">
        <v>542</v>
      </c>
      <c r="D681" s="166">
        <f>105000/1.1</f>
        <v>95454.54545454544</v>
      </c>
    </row>
    <row r="682" spans="1:4" ht="30">
      <c r="A682" s="167"/>
      <c r="B682" s="270" t="s">
        <v>1690</v>
      </c>
      <c r="C682" s="169" t="s">
        <v>542</v>
      </c>
      <c r="D682" s="166">
        <f>115000/1.1</f>
        <v>104545.45454545454</v>
      </c>
    </row>
    <row r="683" spans="1:4" ht="30">
      <c r="A683" s="167" t="s">
        <v>406</v>
      </c>
      <c r="B683" s="269" t="s">
        <v>1693</v>
      </c>
      <c r="C683" s="272"/>
      <c r="D683" s="166"/>
    </row>
    <row r="684" spans="1:4" ht="30">
      <c r="A684" s="167"/>
      <c r="B684" s="270" t="s">
        <v>1684</v>
      </c>
      <c r="C684" s="271" t="s">
        <v>542</v>
      </c>
      <c r="D684" s="166">
        <f>154000/1.1</f>
        <v>140000</v>
      </c>
    </row>
    <row r="685" spans="1:4" ht="30">
      <c r="A685" s="167"/>
      <c r="B685" s="270" t="s">
        <v>1685</v>
      </c>
      <c r="C685" s="169" t="s">
        <v>542</v>
      </c>
      <c r="D685" s="166">
        <f>163000/1.1</f>
        <v>148181.81818181818</v>
      </c>
    </row>
    <row r="686" spans="1:4" ht="30">
      <c r="A686" s="167"/>
      <c r="B686" s="270" t="s">
        <v>1686</v>
      </c>
      <c r="C686" s="169" t="s">
        <v>542</v>
      </c>
      <c r="D686" s="166">
        <f>177000/1.1</f>
        <v>160909.09090909088</v>
      </c>
    </row>
    <row r="687" spans="1:4" ht="30">
      <c r="A687" s="167"/>
      <c r="B687" s="270" t="s">
        <v>1687</v>
      </c>
      <c r="C687" s="169" t="s">
        <v>542</v>
      </c>
      <c r="D687" s="166">
        <f>163000/1.1</f>
        <v>148181.81818181818</v>
      </c>
    </row>
    <row r="688" spans="1:4" ht="30">
      <c r="A688" s="167"/>
      <c r="B688" s="270" t="s">
        <v>1688</v>
      </c>
      <c r="C688" s="169" t="s">
        <v>542</v>
      </c>
      <c r="D688" s="166">
        <f>173000/1.1</f>
        <v>157272.72727272726</v>
      </c>
    </row>
    <row r="689" spans="1:4" ht="30">
      <c r="A689" s="167"/>
      <c r="B689" s="270" t="s">
        <v>1689</v>
      </c>
      <c r="C689" s="169" t="s">
        <v>542</v>
      </c>
      <c r="D689" s="166">
        <f>180000/1.1</f>
        <v>163636.36363636362</v>
      </c>
    </row>
    <row r="690" spans="1:4" ht="30">
      <c r="A690" s="167"/>
      <c r="B690" s="270" t="s">
        <v>1690</v>
      </c>
      <c r="C690" s="169" t="s">
        <v>542</v>
      </c>
      <c r="D690" s="166">
        <f>190000/1.1</f>
        <v>172727.2727272727</v>
      </c>
    </row>
    <row r="691" spans="1:4" ht="15">
      <c r="A691" s="418" t="s">
        <v>1691</v>
      </c>
      <c r="B691" s="419"/>
      <c r="C691" s="419"/>
      <c r="D691" s="420"/>
    </row>
    <row r="692" spans="1:4" ht="15.75">
      <c r="A692" s="189" t="s">
        <v>1588</v>
      </c>
      <c r="B692" s="257" t="s">
        <v>739</v>
      </c>
      <c r="C692" s="200"/>
      <c r="D692" s="273"/>
    </row>
    <row r="693" spans="1:4" ht="30">
      <c r="A693" s="189" t="s">
        <v>406</v>
      </c>
      <c r="B693" s="184" t="s">
        <v>1750</v>
      </c>
      <c r="C693" s="274"/>
      <c r="D693" s="275"/>
    </row>
    <row r="694" spans="1:4" ht="15.75">
      <c r="A694" s="167"/>
      <c r="B694" s="160" t="s">
        <v>1767</v>
      </c>
      <c r="C694" s="271" t="s">
        <v>405</v>
      </c>
      <c r="D694" s="276">
        <v>2870</v>
      </c>
    </row>
    <row r="695" spans="1:4" ht="15.75">
      <c r="A695" s="167"/>
      <c r="B695" s="160" t="s">
        <v>1768</v>
      </c>
      <c r="C695" s="271" t="s">
        <v>405</v>
      </c>
      <c r="D695" s="276">
        <v>3670</v>
      </c>
    </row>
    <row r="696" spans="1:4" ht="15.75">
      <c r="A696" s="167"/>
      <c r="B696" s="160" t="s">
        <v>1769</v>
      </c>
      <c r="C696" s="271" t="s">
        <v>405</v>
      </c>
      <c r="D696" s="276">
        <v>5430</v>
      </c>
    </row>
    <row r="697" spans="1:4" ht="15.75">
      <c r="A697" s="167"/>
      <c r="B697" s="160" t="s">
        <v>1770</v>
      </c>
      <c r="C697" s="271" t="s">
        <v>405</v>
      </c>
      <c r="D697" s="276">
        <v>8830</v>
      </c>
    </row>
    <row r="698" spans="1:4" ht="15.75">
      <c r="A698" s="167"/>
      <c r="B698" s="160" t="s">
        <v>1771</v>
      </c>
      <c r="C698" s="271" t="s">
        <v>405</v>
      </c>
      <c r="D698" s="276">
        <v>13550</v>
      </c>
    </row>
    <row r="699" spans="1:4" ht="15.75">
      <c r="A699" s="167"/>
      <c r="B699" s="160" t="s">
        <v>1772</v>
      </c>
      <c r="C699" s="271" t="s">
        <v>405</v>
      </c>
      <c r="D699" s="276">
        <v>20100</v>
      </c>
    </row>
    <row r="700" spans="1:4" ht="15.75">
      <c r="A700" s="167"/>
      <c r="B700" s="160" t="s">
        <v>1773</v>
      </c>
      <c r="C700" s="271"/>
      <c r="D700" s="276">
        <v>33500</v>
      </c>
    </row>
    <row r="701" spans="1:4" ht="15.75">
      <c r="A701" s="189" t="s">
        <v>406</v>
      </c>
      <c r="B701" s="184" t="s">
        <v>1751</v>
      </c>
      <c r="C701" s="274"/>
      <c r="D701" s="277"/>
    </row>
    <row r="702" spans="1:4" ht="15.75">
      <c r="A702" s="167"/>
      <c r="B702" s="160" t="s">
        <v>1774</v>
      </c>
      <c r="C702" s="271" t="s">
        <v>405</v>
      </c>
      <c r="D702" s="276">
        <v>6520</v>
      </c>
    </row>
    <row r="703" spans="1:4" ht="15.75">
      <c r="A703" s="167"/>
      <c r="B703" s="160" t="s">
        <v>1775</v>
      </c>
      <c r="C703" s="271" t="s">
        <v>405</v>
      </c>
      <c r="D703" s="276">
        <v>8400</v>
      </c>
    </row>
    <row r="704" spans="1:4" ht="15.75">
      <c r="A704" s="167"/>
      <c r="B704" s="160" t="s">
        <v>1776</v>
      </c>
      <c r="C704" s="271" t="s">
        <v>405</v>
      </c>
      <c r="D704" s="276">
        <v>11530</v>
      </c>
    </row>
    <row r="705" spans="1:4" ht="15.75">
      <c r="A705" s="167"/>
      <c r="B705" s="160" t="s">
        <v>1777</v>
      </c>
      <c r="C705" s="271" t="s">
        <v>405</v>
      </c>
      <c r="D705" s="276">
        <v>19000</v>
      </c>
    </row>
    <row r="706" spans="1:4" ht="15.75">
      <c r="A706" s="167"/>
      <c r="B706" s="160" t="s">
        <v>1778</v>
      </c>
      <c r="C706" s="271"/>
      <c r="D706" s="276">
        <v>28500</v>
      </c>
    </row>
    <row r="707" spans="1:4" ht="15.75">
      <c r="A707" s="167"/>
      <c r="B707" s="160" t="s">
        <v>1779</v>
      </c>
      <c r="C707" s="271"/>
      <c r="D707" s="276">
        <v>42100</v>
      </c>
    </row>
    <row r="708" spans="1:4" ht="15.75">
      <c r="A708" s="167"/>
      <c r="B708" s="160" t="s">
        <v>1780</v>
      </c>
      <c r="C708" s="271"/>
      <c r="D708" s="276">
        <v>9700</v>
      </c>
    </row>
    <row r="709" spans="1:4" ht="15.75">
      <c r="A709" s="167" t="s">
        <v>406</v>
      </c>
      <c r="B709" s="184" t="s">
        <v>1752</v>
      </c>
      <c r="C709" s="271"/>
      <c r="D709" s="276"/>
    </row>
    <row r="710" spans="1:4" ht="15.75">
      <c r="A710" s="167"/>
      <c r="B710" s="160" t="s">
        <v>1755</v>
      </c>
      <c r="C710" s="271" t="s">
        <v>405</v>
      </c>
      <c r="D710" s="276">
        <v>10500</v>
      </c>
    </row>
    <row r="711" spans="1:4" ht="15.75">
      <c r="A711" s="167"/>
      <c r="B711" s="160" t="s">
        <v>1756</v>
      </c>
      <c r="C711" s="271" t="s">
        <v>405</v>
      </c>
      <c r="D711" s="276">
        <v>13600</v>
      </c>
    </row>
    <row r="712" spans="1:4" ht="15.75">
      <c r="A712" s="167"/>
      <c r="B712" s="160" t="s">
        <v>1757</v>
      </c>
      <c r="C712" s="271" t="s">
        <v>405</v>
      </c>
      <c r="D712" s="276">
        <v>18200</v>
      </c>
    </row>
    <row r="713" spans="1:4" ht="15.75">
      <c r="A713" s="167"/>
      <c r="B713" s="160" t="s">
        <v>1758</v>
      </c>
      <c r="C713" s="271" t="s">
        <v>405</v>
      </c>
      <c r="D713" s="276">
        <v>29500</v>
      </c>
    </row>
    <row r="714" spans="1:4" ht="15.75">
      <c r="A714" s="167"/>
      <c r="B714" s="160" t="s">
        <v>1759</v>
      </c>
      <c r="C714" s="271" t="s">
        <v>405</v>
      </c>
      <c r="D714" s="276">
        <v>44600</v>
      </c>
    </row>
    <row r="715" spans="1:4" ht="15.75">
      <c r="A715" s="167"/>
      <c r="B715" s="160" t="s">
        <v>1760</v>
      </c>
      <c r="C715" s="271" t="s">
        <v>405</v>
      </c>
      <c r="D715" s="276">
        <v>66700</v>
      </c>
    </row>
    <row r="716" spans="1:4" ht="15.75">
      <c r="A716" s="167"/>
      <c r="B716" s="160" t="s">
        <v>1761</v>
      </c>
      <c r="C716" s="271" t="s">
        <v>405</v>
      </c>
      <c r="D716" s="276">
        <v>13800</v>
      </c>
    </row>
    <row r="717" spans="1:4" ht="15.75">
      <c r="A717" s="167"/>
      <c r="B717" s="160" t="s">
        <v>1762</v>
      </c>
      <c r="C717" s="271" t="s">
        <v>405</v>
      </c>
      <c r="D717" s="276">
        <v>17100</v>
      </c>
    </row>
    <row r="718" spans="1:4" ht="15.75">
      <c r="A718" s="167"/>
      <c r="B718" s="160" t="s">
        <v>1763</v>
      </c>
      <c r="C718" s="271" t="s">
        <v>405</v>
      </c>
      <c r="D718" s="276">
        <v>23800</v>
      </c>
    </row>
    <row r="719" spans="1:4" ht="15.75">
      <c r="A719" s="167"/>
      <c r="B719" s="160" t="s">
        <v>1764</v>
      </c>
      <c r="C719" s="271" t="s">
        <v>405</v>
      </c>
      <c r="D719" s="276">
        <v>38300</v>
      </c>
    </row>
    <row r="720" spans="1:4" ht="15.75">
      <c r="A720" s="167"/>
      <c r="B720" s="160" t="s">
        <v>1765</v>
      </c>
      <c r="C720" s="271" t="s">
        <v>405</v>
      </c>
      <c r="D720" s="276">
        <v>58400</v>
      </c>
    </row>
    <row r="721" spans="1:4" ht="15.75">
      <c r="A721" s="167"/>
      <c r="B721" s="160" t="s">
        <v>1766</v>
      </c>
      <c r="C721" s="271" t="s">
        <v>405</v>
      </c>
      <c r="D721" s="276">
        <v>86700</v>
      </c>
    </row>
    <row r="722" spans="1:4" ht="15.75">
      <c r="A722" s="167" t="s">
        <v>406</v>
      </c>
      <c r="B722" s="184" t="s">
        <v>1753</v>
      </c>
      <c r="C722" s="271"/>
      <c r="D722" s="276"/>
    </row>
    <row r="723" spans="1:4" ht="15.75">
      <c r="A723" s="167"/>
      <c r="B723" s="160" t="s">
        <v>1781</v>
      </c>
      <c r="C723" s="271" t="s">
        <v>405</v>
      </c>
      <c r="D723" s="276">
        <v>11800</v>
      </c>
    </row>
    <row r="724" spans="1:4" ht="15.75">
      <c r="A724" s="167"/>
      <c r="B724" s="160" t="s">
        <v>1782</v>
      </c>
      <c r="C724" s="271" t="s">
        <v>405</v>
      </c>
      <c r="D724" s="276">
        <v>19500</v>
      </c>
    </row>
    <row r="725" spans="1:4" ht="15.75">
      <c r="A725" s="167"/>
      <c r="B725" s="160" t="s">
        <v>1783</v>
      </c>
      <c r="C725" s="271" t="s">
        <v>405</v>
      </c>
      <c r="D725" s="276">
        <v>29000</v>
      </c>
    </row>
    <row r="726" spans="1:4" ht="15.75">
      <c r="A726" s="167" t="s">
        <v>406</v>
      </c>
      <c r="B726" s="278" t="s">
        <v>1754</v>
      </c>
      <c r="C726" s="271"/>
      <c r="D726" s="276"/>
    </row>
    <row r="727" spans="1:4" ht="15.75">
      <c r="A727" s="167"/>
      <c r="B727" s="160" t="s">
        <v>1784</v>
      </c>
      <c r="C727" s="271" t="s">
        <v>405</v>
      </c>
      <c r="D727" s="276">
        <v>5640</v>
      </c>
    </row>
    <row r="728" spans="1:4" ht="29.25">
      <c r="A728" s="189" t="s">
        <v>1592</v>
      </c>
      <c r="B728" s="209" t="s">
        <v>1099</v>
      </c>
      <c r="C728" s="279"/>
      <c r="D728" s="280"/>
    </row>
    <row r="729" spans="1:4" ht="15.75">
      <c r="A729" s="189" t="s">
        <v>15</v>
      </c>
      <c r="B729" s="184" t="s">
        <v>1087</v>
      </c>
      <c r="C729" s="274"/>
      <c r="D729" s="277"/>
    </row>
    <row r="730" spans="1:4" ht="15.75">
      <c r="A730" s="167"/>
      <c r="B730" s="187" t="s">
        <v>1090</v>
      </c>
      <c r="C730" s="271" t="s">
        <v>405</v>
      </c>
      <c r="D730" s="276">
        <v>1630</v>
      </c>
    </row>
    <row r="731" spans="1:4" ht="15.75">
      <c r="A731" s="167"/>
      <c r="B731" s="187" t="s">
        <v>1089</v>
      </c>
      <c r="C731" s="271" t="s">
        <v>405</v>
      </c>
      <c r="D731" s="276">
        <v>2710</v>
      </c>
    </row>
    <row r="732" spans="1:4" ht="15.75">
      <c r="A732" s="167" t="s">
        <v>406</v>
      </c>
      <c r="B732" s="184" t="s">
        <v>1646</v>
      </c>
      <c r="C732" s="271"/>
      <c r="D732" s="276"/>
    </row>
    <row r="733" spans="1:4" ht="15.75">
      <c r="A733" s="167"/>
      <c r="B733" s="187" t="s">
        <v>1127</v>
      </c>
      <c r="C733" s="271" t="s">
        <v>405</v>
      </c>
      <c r="D733" s="276">
        <v>5610</v>
      </c>
    </row>
    <row r="734" spans="1:4" ht="15.75">
      <c r="A734" s="167"/>
      <c r="B734" s="187" t="s">
        <v>1128</v>
      </c>
      <c r="C734" s="271"/>
      <c r="D734" s="276">
        <v>8000</v>
      </c>
    </row>
    <row r="735" spans="1:4" ht="15.75">
      <c r="A735" s="167"/>
      <c r="B735" s="187" t="s">
        <v>1129</v>
      </c>
      <c r="C735" s="271" t="s">
        <v>405</v>
      </c>
      <c r="D735" s="276">
        <v>12970</v>
      </c>
    </row>
    <row r="736" spans="1:4" ht="15.75">
      <c r="A736" s="190" t="s">
        <v>406</v>
      </c>
      <c r="B736" s="184" t="s">
        <v>1088</v>
      </c>
      <c r="C736" s="279"/>
      <c r="D736" s="280"/>
    </row>
    <row r="737" spans="1:4" ht="15.75">
      <c r="A737" s="167"/>
      <c r="B737" s="187" t="s">
        <v>1130</v>
      </c>
      <c r="C737" s="271" t="s">
        <v>405</v>
      </c>
      <c r="D737" s="276">
        <v>6450</v>
      </c>
    </row>
    <row r="738" spans="1:4" ht="15.75">
      <c r="A738" s="167"/>
      <c r="B738" s="187" t="s">
        <v>1131</v>
      </c>
      <c r="C738" s="271" t="s">
        <v>405</v>
      </c>
      <c r="D738" s="276">
        <v>9090</v>
      </c>
    </row>
    <row r="739" spans="1:4" ht="15.75">
      <c r="A739" s="167"/>
      <c r="B739" s="187" t="s">
        <v>1132</v>
      </c>
      <c r="C739" s="271" t="s">
        <v>405</v>
      </c>
      <c r="D739" s="276">
        <v>33100</v>
      </c>
    </row>
    <row r="740" spans="1:4" ht="15.75">
      <c r="A740" s="190" t="s">
        <v>406</v>
      </c>
      <c r="B740" s="184" t="s">
        <v>1086</v>
      </c>
      <c r="C740" s="279"/>
      <c r="D740" s="280"/>
    </row>
    <row r="741" spans="1:4" ht="15.75">
      <c r="A741" s="167"/>
      <c r="B741" s="187" t="s">
        <v>1133</v>
      </c>
      <c r="C741" s="271" t="s">
        <v>405</v>
      </c>
      <c r="D741" s="276">
        <v>4160</v>
      </c>
    </row>
    <row r="742" spans="1:4" ht="15.75">
      <c r="A742" s="167"/>
      <c r="B742" s="187" t="s">
        <v>1134</v>
      </c>
      <c r="C742" s="271" t="s">
        <v>405</v>
      </c>
      <c r="D742" s="276">
        <v>6780</v>
      </c>
    </row>
    <row r="743" spans="1:4" ht="15.75">
      <c r="A743" s="167"/>
      <c r="B743" s="187" t="s">
        <v>1135</v>
      </c>
      <c r="C743" s="271" t="s">
        <v>405</v>
      </c>
      <c r="D743" s="276">
        <v>25000</v>
      </c>
    </row>
    <row r="744" spans="1:4" ht="15.75">
      <c r="A744" s="167"/>
      <c r="B744" s="187" t="s">
        <v>1136</v>
      </c>
      <c r="C744" s="271" t="s">
        <v>405</v>
      </c>
      <c r="D744" s="276">
        <v>112800</v>
      </c>
    </row>
    <row r="745" spans="1:4" ht="15.75">
      <c r="A745" s="167"/>
      <c r="B745" s="187" t="s">
        <v>1137</v>
      </c>
      <c r="C745" s="271" t="s">
        <v>405</v>
      </c>
      <c r="D745" s="276">
        <v>567100</v>
      </c>
    </row>
    <row r="746" spans="1:4" ht="15.75">
      <c r="A746" s="190" t="s">
        <v>406</v>
      </c>
      <c r="B746" s="184" t="s">
        <v>1091</v>
      </c>
      <c r="C746" s="279"/>
      <c r="D746" s="280"/>
    </row>
    <row r="747" spans="1:4" ht="15.75">
      <c r="A747" s="167"/>
      <c r="B747" s="187" t="s">
        <v>1138</v>
      </c>
      <c r="C747" s="271" t="s">
        <v>405</v>
      </c>
      <c r="D747" s="276">
        <v>4660</v>
      </c>
    </row>
    <row r="748" spans="1:4" ht="15.75">
      <c r="A748" s="167"/>
      <c r="B748" s="187" t="s">
        <v>1139</v>
      </c>
      <c r="C748" s="271" t="s">
        <v>405</v>
      </c>
      <c r="D748" s="276">
        <v>6010</v>
      </c>
    </row>
    <row r="749" spans="1:4" ht="15.75">
      <c r="A749" s="167"/>
      <c r="B749" s="187" t="s">
        <v>1140</v>
      </c>
      <c r="C749" s="271" t="s">
        <v>405</v>
      </c>
      <c r="D749" s="276">
        <v>17690</v>
      </c>
    </row>
    <row r="750" spans="1:4" ht="15.75">
      <c r="A750" s="167"/>
      <c r="B750" s="187" t="s">
        <v>1141</v>
      </c>
      <c r="C750" s="271" t="s">
        <v>405</v>
      </c>
      <c r="D750" s="276">
        <v>63600</v>
      </c>
    </row>
    <row r="751" spans="1:4" ht="15.75">
      <c r="A751" s="167"/>
      <c r="B751" s="187" t="s">
        <v>1142</v>
      </c>
      <c r="C751" s="271" t="s">
        <v>405</v>
      </c>
      <c r="D751" s="276">
        <v>117800</v>
      </c>
    </row>
    <row r="752" spans="1:4" ht="15.75">
      <c r="A752" s="167"/>
      <c r="B752" s="187" t="s">
        <v>1143</v>
      </c>
      <c r="C752" s="271" t="s">
        <v>405</v>
      </c>
      <c r="D752" s="276">
        <v>230100</v>
      </c>
    </row>
    <row r="753" spans="1:4" ht="15.75">
      <c r="A753" s="167"/>
      <c r="B753" s="187" t="s">
        <v>1144</v>
      </c>
      <c r="C753" s="271" t="s">
        <v>405</v>
      </c>
      <c r="D753" s="276">
        <v>356000</v>
      </c>
    </row>
    <row r="754" spans="1:4" ht="15.75">
      <c r="A754" s="167" t="s">
        <v>406</v>
      </c>
      <c r="B754" s="184" t="s">
        <v>1092</v>
      </c>
      <c r="C754" s="271"/>
      <c r="D754" s="276"/>
    </row>
    <row r="755" spans="1:4" ht="15.75">
      <c r="A755" s="167"/>
      <c r="B755" s="187" t="s">
        <v>1145</v>
      </c>
      <c r="C755" s="271" t="s">
        <v>405</v>
      </c>
      <c r="D755" s="276">
        <v>13350</v>
      </c>
    </row>
    <row r="756" spans="1:4" ht="15.75">
      <c r="A756" s="167"/>
      <c r="B756" s="187" t="s">
        <v>1146</v>
      </c>
      <c r="C756" s="271" t="s">
        <v>405</v>
      </c>
      <c r="D756" s="276">
        <v>28400</v>
      </c>
    </row>
    <row r="757" spans="1:4" ht="15.75">
      <c r="A757" s="167"/>
      <c r="B757" s="187" t="s">
        <v>1147</v>
      </c>
      <c r="C757" s="271" t="s">
        <v>405</v>
      </c>
      <c r="D757" s="276">
        <v>63200</v>
      </c>
    </row>
    <row r="758" spans="1:4" ht="16.5" customHeight="1">
      <c r="A758" s="167" t="s">
        <v>406</v>
      </c>
      <c r="B758" s="184" t="s">
        <v>1093</v>
      </c>
      <c r="C758" s="271"/>
      <c r="D758" s="276"/>
    </row>
    <row r="759" spans="1:4" ht="15.75">
      <c r="A759" s="167"/>
      <c r="B759" s="187" t="s">
        <v>1148</v>
      </c>
      <c r="C759" s="271" t="s">
        <v>405</v>
      </c>
      <c r="D759" s="276">
        <v>17630</v>
      </c>
    </row>
    <row r="760" spans="1:4" ht="15.75">
      <c r="A760" s="167"/>
      <c r="B760" s="187" t="s">
        <v>1149</v>
      </c>
      <c r="C760" s="271" t="s">
        <v>405</v>
      </c>
      <c r="D760" s="276">
        <v>26100</v>
      </c>
    </row>
    <row r="761" spans="1:4" ht="15.75">
      <c r="A761" s="167"/>
      <c r="B761" s="187" t="s">
        <v>1150</v>
      </c>
      <c r="C761" s="271" t="s">
        <v>405</v>
      </c>
      <c r="D761" s="276">
        <v>54500</v>
      </c>
    </row>
    <row r="762" spans="1:4" ht="15.75">
      <c r="A762" s="167" t="s">
        <v>406</v>
      </c>
      <c r="B762" s="184" t="s">
        <v>1094</v>
      </c>
      <c r="C762" s="271"/>
      <c r="D762" s="276"/>
    </row>
    <row r="763" spans="1:4" ht="15.75">
      <c r="A763" s="167"/>
      <c r="B763" s="187" t="s">
        <v>1151</v>
      </c>
      <c r="C763" s="271" t="s">
        <v>405</v>
      </c>
      <c r="D763" s="276">
        <v>22400</v>
      </c>
    </row>
    <row r="764" spans="1:4" ht="15.75">
      <c r="A764" s="167"/>
      <c r="B764" s="187" t="s">
        <v>1152</v>
      </c>
      <c r="C764" s="271" t="s">
        <v>405</v>
      </c>
      <c r="D764" s="276">
        <v>33200</v>
      </c>
    </row>
    <row r="765" spans="1:4" ht="15.75">
      <c r="A765" s="167" t="s">
        <v>406</v>
      </c>
      <c r="B765" s="184" t="s">
        <v>1096</v>
      </c>
      <c r="C765" s="271"/>
      <c r="D765" s="276"/>
    </row>
    <row r="766" spans="1:4" ht="15.75">
      <c r="A766" s="167"/>
      <c r="B766" s="187" t="s">
        <v>1156</v>
      </c>
      <c r="C766" s="271" t="s">
        <v>405</v>
      </c>
      <c r="D766" s="276">
        <v>98000</v>
      </c>
    </row>
    <row r="767" spans="1:4" ht="15.75">
      <c r="A767" s="167"/>
      <c r="B767" s="187" t="s">
        <v>1155</v>
      </c>
      <c r="C767" s="271" t="s">
        <v>405</v>
      </c>
      <c r="D767" s="276">
        <v>142100</v>
      </c>
    </row>
    <row r="768" spans="1:4" ht="15.75">
      <c r="A768" s="167"/>
      <c r="B768" s="187" t="s">
        <v>1154</v>
      </c>
      <c r="C768" s="271" t="s">
        <v>405</v>
      </c>
      <c r="D768" s="276">
        <v>744000</v>
      </c>
    </row>
    <row r="769" spans="1:4" ht="15.75">
      <c r="A769" s="167" t="s">
        <v>406</v>
      </c>
      <c r="B769" s="184" t="s">
        <v>1097</v>
      </c>
      <c r="C769" s="271"/>
      <c r="D769" s="276"/>
    </row>
    <row r="770" spans="1:4" ht="15.75">
      <c r="A770" s="167"/>
      <c r="B770" s="187" t="s">
        <v>1153</v>
      </c>
      <c r="C770" s="271" t="s">
        <v>405</v>
      </c>
      <c r="D770" s="276">
        <v>135700</v>
      </c>
    </row>
    <row r="771" spans="1:4" ht="15.75">
      <c r="A771" s="167"/>
      <c r="B771" s="187" t="s">
        <v>1157</v>
      </c>
      <c r="C771" s="271" t="s">
        <v>405</v>
      </c>
      <c r="D771" s="276">
        <v>365500</v>
      </c>
    </row>
    <row r="772" spans="1:4" ht="15.75">
      <c r="A772" s="167"/>
      <c r="B772" s="187" t="s">
        <v>1158</v>
      </c>
      <c r="C772" s="271" t="s">
        <v>405</v>
      </c>
      <c r="D772" s="276">
        <v>710400</v>
      </c>
    </row>
    <row r="773" spans="1:4" ht="15.75">
      <c r="A773" s="167" t="s">
        <v>406</v>
      </c>
      <c r="B773" s="184" t="s">
        <v>1095</v>
      </c>
      <c r="C773" s="271"/>
      <c r="D773" s="276"/>
    </row>
    <row r="774" spans="1:4" ht="15.75">
      <c r="A774" s="167"/>
      <c r="B774" s="187" t="s">
        <v>1159</v>
      </c>
      <c r="C774" s="271" t="s">
        <v>405</v>
      </c>
      <c r="D774" s="276">
        <v>174200</v>
      </c>
    </row>
    <row r="775" spans="1:4" ht="15.75">
      <c r="A775" s="167"/>
      <c r="B775" s="187" t="s">
        <v>1160</v>
      </c>
      <c r="C775" s="271" t="s">
        <v>405</v>
      </c>
      <c r="D775" s="276">
        <v>263500</v>
      </c>
    </row>
    <row r="776" spans="1:4" ht="15.75">
      <c r="A776" s="167"/>
      <c r="B776" s="187" t="s">
        <v>1918</v>
      </c>
      <c r="C776" s="271" t="s">
        <v>405</v>
      </c>
      <c r="D776" s="276">
        <v>481600</v>
      </c>
    </row>
    <row r="777" spans="1:4" ht="30">
      <c r="A777" s="167" t="s">
        <v>406</v>
      </c>
      <c r="B777" s="184" t="s">
        <v>1098</v>
      </c>
      <c r="C777" s="271"/>
      <c r="D777" s="276"/>
    </row>
    <row r="778" spans="1:4" ht="15.75">
      <c r="A778" s="167"/>
      <c r="B778" s="187" t="s">
        <v>1161</v>
      </c>
      <c r="C778" s="271" t="s">
        <v>405</v>
      </c>
      <c r="D778" s="276">
        <v>163700</v>
      </c>
    </row>
    <row r="779" spans="1:4" ht="15.75">
      <c r="A779" s="167"/>
      <c r="B779" s="187" t="s">
        <v>1162</v>
      </c>
      <c r="C779" s="271" t="s">
        <v>405</v>
      </c>
      <c r="D779" s="276">
        <v>241100</v>
      </c>
    </row>
    <row r="780" spans="1:4" ht="15.75">
      <c r="A780" s="167"/>
      <c r="B780" s="187" t="s">
        <v>1163</v>
      </c>
      <c r="C780" s="271" t="s">
        <v>405</v>
      </c>
      <c r="D780" s="276">
        <v>428600</v>
      </c>
    </row>
    <row r="781" spans="1:4" ht="30">
      <c r="A781" s="190" t="s">
        <v>406</v>
      </c>
      <c r="B781" s="272" t="s">
        <v>1100</v>
      </c>
      <c r="C781" s="272"/>
      <c r="D781" s="281"/>
    </row>
    <row r="782" spans="1:4" ht="15.75">
      <c r="A782" s="190"/>
      <c r="B782" s="187" t="s">
        <v>1164</v>
      </c>
      <c r="C782" s="271" t="s">
        <v>405</v>
      </c>
      <c r="D782" s="276">
        <v>87200</v>
      </c>
    </row>
    <row r="783" spans="1:4" ht="15.75">
      <c r="A783" s="190"/>
      <c r="B783" s="187" t="s">
        <v>1165</v>
      </c>
      <c r="C783" s="271" t="s">
        <v>405</v>
      </c>
      <c r="D783" s="276">
        <v>146100</v>
      </c>
    </row>
    <row r="784" spans="1:4" ht="15.75">
      <c r="A784" s="190"/>
      <c r="B784" s="187" t="s">
        <v>1166</v>
      </c>
      <c r="C784" s="271" t="s">
        <v>405</v>
      </c>
      <c r="D784" s="276">
        <v>261500</v>
      </c>
    </row>
    <row r="785" spans="1:4" ht="15.75">
      <c r="A785" s="190"/>
      <c r="B785" s="187" t="s">
        <v>1167</v>
      </c>
      <c r="C785" s="271" t="s">
        <v>405</v>
      </c>
      <c r="D785" s="276">
        <v>625800</v>
      </c>
    </row>
    <row r="786" spans="1:4" ht="30">
      <c r="A786" s="190" t="s">
        <v>406</v>
      </c>
      <c r="B786" s="272" t="s">
        <v>1101</v>
      </c>
      <c r="C786" s="271"/>
      <c r="D786" s="276"/>
    </row>
    <row r="787" spans="1:4" ht="15.75">
      <c r="A787" s="190"/>
      <c r="B787" s="187" t="s">
        <v>1168</v>
      </c>
      <c r="C787" s="271" t="s">
        <v>405</v>
      </c>
      <c r="D787" s="276">
        <v>44900</v>
      </c>
    </row>
    <row r="788" spans="1:4" ht="15.75">
      <c r="A788" s="190"/>
      <c r="B788" s="187" t="s">
        <v>1169</v>
      </c>
      <c r="C788" s="271" t="s">
        <v>405</v>
      </c>
      <c r="D788" s="276">
        <v>78600</v>
      </c>
    </row>
    <row r="789" spans="1:4" ht="15.75">
      <c r="A789" s="190"/>
      <c r="B789" s="187" t="s">
        <v>1170</v>
      </c>
      <c r="C789" s="271" t="s">
        <v>405</v>
      </c>
      <c r="D789" s="276">
        <v>273000</v>
      </c>
    </row>
    <row r="790" spans="1:4" ht="15.75">
      <c r="A790" s="190"/>
      <c r="B790" s="187" t="s">
        <v>1171</v>
      </c>
      <c r="C790" s="271" t="s">
        <v>405</v>
      </c>
      <c r="D790" s="276">
        <v>805200</v>
      </c>
    </row>
    <row r="791" spans="1:4" ht="30">
      <c r="A791" s="190" t="s">
        <v>406</v>
      </c>
      <c r="B791" s="272" t="s">
        <v>1102</v>
      </c>
      <c r="C791" s="271"/>
      <c r="D791" s="276"/>
    </row>
    <row r="792" spans="1:4" ht="15.75">
      <c r="A792" s="190"/>
      <c r="B792" s="187" t="s">
        <v>1172</v>
      </c>
      <c r="C792" s="271" t="s">
        <v>405</v>
      </c>
      <c r="D792" s="276">
        <v>73800</v>
      </c>
    </row>
    <row r="793" spans="1:4" ht="15.75">
      <c r="A793" s="190"/>
      <c r="B793" s="187" t="s">
        <v>1190</v>
      </c>
      <c r="C793" s="271" t="s">
        <v>405</v>
      </c>
      <c r="D793" s="276">
        <v>151700</v>
      </c>
    </row>
    <row r="794" spans="1:4" ht="15.75">
      <c r="A794" s="190"/>
      <c r="B794" s="187" t="s">
        <v>1189</v>
      </c>
      <c r="C794" s="271" t="s">
        <v>405</v>
      </c>
      <c r="D794" s="276">
        <v>389000</v>
      </c>
    </row>
    <row r="795" spans="1:4" ht="15.75">
      <c r="A795" s="190"/>
      <c r="B795" s="187" t="s">
        <v>1188</v>
      </c>
      <c r="C795" s="271" t="s">
        <v>405</v>
      </c>
      <c r="D795" s="276">
        <v>1442000</v>
      </c>
    </row>
    <row r="796" spans="1:4" ht="30">
      <c r="A796" s="190" t="s">
        <v>406</v>
      </c>
      <c r="B796" s="272" t="s">
        <v>1103</v>
      </c>
      <c r="C796" s="271"/>
      <c r="D796" s="276"/>
    </row>
    <row r="797" spans="1:4" ht="15.75">
      <c r="A797" s="190"/>
      <c r="B797" s="187" t="s">
        <v>1187</v>
      </c>
      <c r="C797" s="271" t="s">
        <v>405</v>
      </c>
      <c r="D797" s="276">
        <v>65300</v>
      </c>
    </row>
    <row r="798" spans="1:4" ht="15.75">
      <c r="A798" s="190"/>
      <c r="B798" s="187" t="s">
        <v>1186</v>
      </c>
      <c r="C798" s="271" t="s">
        <v>405</v>
      </c>
      <c r="D798" s="276">
        <v>182500</v>
      </c>
    </row>
    <row r="799" spans="1:4" ht="15.75">
      <c r="A799" s="190"/>
      <c r="B799" s="187" t="s">
        <v>1185</v>
      </c>
      <c r="C799" s="271" t="s">
        <v>405</v>
      </c>
      <c r="D799" s="276">
        <v>457700</v>
      </c>
    </row>
    <row r="800" spans="1:4" ht="15.75">
      <c r="A800" s="167"/>
      <c r="B800" s="187" t="s">
        <v>1184</v>
      </c>
      <c r="C800" s="271" t="s">
        <v>405</v>
      </c>
      <c r="D800" s="276">
        <v>2262700</v>
      </c>
    </row>
    <row r="801" spans="1:4" ht="15.75">
      <c r="A801" s="167" t="s">
        <v>406</v>
      </c>
      <c r="B801" s="272" t="s">
        <v>1104</v>
      </c>
      <c r="C801" s="271"/>
      <c r="D801" s="276"/>
    </row>
    <row r="802" spans="1:4" ht="15.75">
      <c r="A802" s="167"/>
      <c r="B802" s="187" t="s">
        <v>1183</v>
      </c>
      <c r="C802" s="271" t="s">
        <v>405</v>
      </c>
      <c r="D802" s="282">
        <v>38100</v>
      </c>
    </row>
    <row r="803" spans="1:4" ht="15.75">
      <c r="A803" s="167"/>
      <c r="B803" s="187" t="s">
        <v>1182</v>
      </c>
      <c r="C803" s="271" t="s">
        <v>405</v>
      </c>
      <c r="D803" s="282">
        <v>76700</v>
      </c>
    </row>
    <row r="804" spans="1:4" ht="15.75">
      <c r="A804" s="167"/>
      <c r="B804" s="187" t="s">
        <v>1181</v>
      </c>
      <c r="C804" s="271" t="s">
        <v>405</v>
      </c>
      <c r="D804" s="282">
        <v>206400</v>
      </c>
    </row>
    <row r="805" spans="1:4" ht="15.75">
      <c r="A805" s="190" t="s">
        <v>406</v>
      </c>
      <c r="B805" s="184" t="s">
        <v>1105</v>
      </c>
      <c r="C805" s="279"/>
      <c r="D805" s="280"/>
    </row>
    <row r="806" spans="1:4" ht="15.75">
      <c r="A806" s="167"/>
      <c r="B806" s="187" t="s">
        <v>1180</v>
      </c>
      <c r="C806" s="271" t="s">
        <v>405</v>
      </c>
      <c r="D806" s="282">
        <v>14110</v>
      </c>
    </row>
    <row r="807" spans="1:4" ht="15.75">
      <c r="A807" s="167"/>
      <c r="B807" s="187" t="s">
        <v>1179</v>
      </c>
      <c r="C807" s="271" t="s">
        <v>405</v>
      </c>
      <c r="D807" s="282">
        <v>76300</v>
      </c>
    </row>
    <row r="808" spans="1:4" ht="15.75">
      <c r="A808" s="167"/>
      <c r="B808" s="187" t="s">
        <v>1178</v>
      </c>
      <c r="C808" s="271" t="s">
        <v>405</v>
      </c>
      <c r="D808" s="282">
        <v>218400</v>
      </c>
    </row>
    <row r="809" spans="1:4" ht="15.75">
      <c r="A809" s="167"/>
      <c r="B809" s="187" t="s">
        <v>1177</v>
      </c>
      <c r="C809" s="271" t="s">
        <v>405</v>
      </c>
      <c r="D809" s="282">
        <v>268300</v>
      </c>
    </row>
    <row r="810" spans="1:4" ht="30">
      <c r="A810" s="167" t="s">
        <v>406</v>
      </c>
      <c r="B810" s="184" t="s">
        <v>1106</v>
      </c>
      <c r="C810" s="271"/>
      <c r="D810" s="276"/>
    </row>
    <row r="811" spans="1:4" ht="15.75">
      <c r="A811" s="167"/>
      <c r="B811" s="187" t="s">
        <v>1107</v>
      </c>
      <c r="C811" s="271" t="s">
        <v>405</v>
      </c>
      <c r="D811" s="282">
        <v>294100</v>
      </c>
    </row>
    <row r="812" spans="1:4" ht="15.75">
      <c r="A812" s="167"/>
      <c r="B812" s="187" t="s">
        <v>1107</v>
      </c>
      <c r="C812" s="271" t="s">
        <v>405</v>
      </c>
      <c r="D812" s="282">
        <v>692000</v>
      </c>
    </row>
    <row r="813" spans="1:4" ht="15.75">
      <c r="A813" s="283" t="s">
        <v>406</v>
      </c>
      <c r="B813" s="184" t="s">
        <v>1108</v>
      </c>
      <c r="C813" s="271"/>
      <c r="D813" s="276"/>
    </row>
    <row r="814" spans="1:4" ht="15.75">
      <c r="A814" s="167"/>
      <c r="B814" s="187" t="s">
        <v>1173</v>
      </c>
      <c r="C814" s="271" t="s">
        <v>405</v>
      </c>
      <c r="D814" s="284">
        <v>6470</v>
      </c>
    </row>
    <row r="815" spans="1:4" ht="15.75">
      <c r="A815" s="167"/>
      <c r="B815" s="187" t="s">
        <v>1174</v>
      </c>
      <c r="C815" s="271" t="s">
        <v>405</v>
      </c>
      <c r="D815" s="284">
        <v>11870</v>
      </c>
    </row>
    <row r="816" spans="1:4" ht="15.75">
      <c r="A816" s="167"/>
      <c r="B816" s="187" t="s">
        <v>1175</v>
      </c>
      <c r="C816" s="271" t="s">
        <v>405</v>
      </c>
      <c r="D816" s="284">
        <v>37000</v>
      </c>
    </row>
    <row r="817" spans="1:4" ht="15.75">
      <c r="A817" s="167"/>
      <c r="B817" s="187" t="s">
        <v>1176</v>
      </c>
      <c r="C817" s="271" t="s">
        <v>405</v>
      </c>
      <c r="D817" s="284">
        <v>147200</v>
      </c>
    </row>
    <row r="818" spans="1:4" ht="15.75">
      <c r="A818" s="167" t="s">
        <v>406</v>
      </c>
      <c r="B818" s="184" t="s">
        <v>1109</v>
      </c>
      <c r="C818" s="271"/>
      <c r="D818" s="276"/>
    </row>
    <row r="819" spans="1:4" ht="15.75">
      <c r="A819" s="167"/>
      <c r="B819" s="187" t="s">
        <v>1111</v>
      </c>
      <c r="C819" s="271" t="s">
        <v>630</v>
      </c>
      <c r="D819" s="282">
        <v>258500</v>
      </c>
    </row>
    <row r="820" spans="1:4" ht="15.75">
      <c r="A820" s="167"/>
      <c r="B820" s="187" t="s">
        <v>1112</v>
      </c>
      <c r="C820" s="271" t="s">
        <v>630</v>
      </c>
      <c r="D820" s="282">
        <v>261000</v>
      </c>
    </row>
    <row r="821" spans="1:4" ht="15.75">
      <c r="A821" s="283" t="s">
        <v>406</v>
      </c>
      <c r="B821" s="184" t="s">
        <v>1110</v>
      </c>
      <c r="C821" s="271"/>
      <c r="D821" s="276"/>
    </row>
    <row r="822" spans="1:4" ht="15.75">
      <c r="A822" s="167"/>
      <c r="B822" s="187" t="s">
        <v>1911</v>
      </c>
      <c r="C822" s="271" t="s">
        <v>630</v>
      </c>
      <c r="D822" s="282">
        <v>76800</v>
      </c>
    </row>
    <row r="823" spans="1:4" ht="15.75">
      <c r="A823" s="167"/>
      <c r="B823" s="187" t="s">
        <v>1912</v>
      </c>
      <c r="C823" s="271" t="s">
        <v>630</v>
      </c>
      <c r="D823" s="282">
        <v>75400</v>
      </c>
    </row>
    <row r="824" spans="1:4" ht="15.75">
      <c r="A824" s="167"/>
      <c r="B824" s="187" t="s">
        <v>1913</v>
      </c>
      <c r="C824" s="271" t="s">
        <v>630</v>
      </c>
      <c r="D824" s="282">
        <v>78300</v>
      </c>
    </row>
    <row r="825" spans="1:4" ht="15.75">
      <c r="A825" s="167" t="s">
        <v>406</v>
      </c>
      <c r="B825" s="184" t="s">
        <v>1113</v>
      </c>
      <c r="C825" s="271"/>
      <c r="D825" s="276"/>
    </row>
    <row r="826" spans="1:4" ht="15.75">
      <c r="A826" s="167"/>
      <c r="B826" s="187" t="s">
        <v>1114</v>
      </c>
      <c r="C826" s="271" t="s">
        <v>405</v>
      </c>
      <c r="D826" s="282">
        <v>39500</v>
      </c>
    </row>
    <row r="827" spans="1:4" ht="15.75">
      <c r="A827" s="167" t="s">
        <v>406</v>
      </c>
      <c r="B827" s="184" t="s">
        <v>1115</v>
      </c>
      <c r="C827" s="271"/>
      <c r="D827" s="276"/>
    </row>
    <row r="828" spans="1:4" ht="15.75">
      <c r="A828" s="167"/>
      <c r="B828" s="187" t="s">
        <v>1116</v>
      </c>
      <c r="C828" s="271" t="s">
        <v>419</v>
      </c>
      <c r="D828" s="282">
        <v>33100</v>
      </c>
    </row>
    <row r="829" spans="1:4" ht="15.75">
      <c r="A829" s="167"/>
      <c r="B829" s="187" t="s">
        <v>1117</v>
      </c>
      <c r="C829" s="271" t="s">
        <v>419</v>
      </c>
      <c r="D829" s="282">
        <v>42300</v>
      </c>
    </row>
    <row r="830" spans="1:4" ht="15.75">
      <c r="A830" s="167"/>
      <c r="B830" s="187" t="s">
        <v>1118</v>
      </c>
      <c r="C830" s="271" t="s">
        <v>419</v>
      </c>
      <c r="D830" s="282">
        <v>67800</v>
      </c>
    </row>
    <row r="831" spans="1:4" ht="15.75">
      <c r="A831" s="167"/>
      <c r="B831" s="187" t="s">
        <v>1119</v>
      </c>
      <c r="C831" s="271" t="s">
        <v>419</v>
      </c>
      <c r="D831" s="282">
        <v>65700</v>
      </c>
    </row>
    <row r="832" spans="1:4" ht="15.75">
      <c r="A832" s="167" t="s">
        <v>406</v>
      </c>
      <c r="B832" s="184" t="s">
        <v>1120</v>
      </c>
      <c r="C832" s="271"/>
      <c r="D832" s="276"/>
    </row>
    <row r="833" spans="1:4" ht="18.75" customHeight="1">
      <c r="A833" s="167"/>
      <c r="B833" s="187" t="s">
        <v>1121</v>
      </c>
      <c r="C833" s="271" t="s">
        <v>1125</v>
      </c>
      <c r="D833" s="282">
        <v>18600</v>
      </c>
    </row>
    <row r="834" spans="1:4" ht="15.75">
      <c r="A834" s="167"/>
      <c r="B834" s="187" t="s">
        <v>1122</v>
      </c>
      <c r="C834" s="271" t="s">
        <v>1125</v>
      </c>
      <c r="D834" s="282">
        <v>23700</v>
      </c>
    </row>
    <row r="835" spans="1:4" ht="15.75">
      <c r="A835" s="167"/>
      <c r="B835" s="187" t="s">
        <v>1123</v>
      </c>
      <c r="C835" s="271" t="s">
        <v>1126</v>
      </c>
      <c r="D835" s="282">
        <v>183500</v>
      </c>
    </row>
    <row r="836" spans="1:4" ht="15.75">
      <c r="A836" s="167"/>
      <c r="B836" s="187" t="s">
        <v>1124</v>
      </c>
      <c r="C836" s="271" t="s">
        <v>1126</v>
      </c>
      <c r="D836" s="282">
        <v>208100</v>
      </c>
    </row>
    <row r="837" spans="1:4" ht="30">
      <c r="A837" s="283" t="s">
        <v>406</v>
      </c>
      <c r="B837" s="184" t="s">
        <v>1191</v>
      </c>
      <c r="C837" s="271"/>
      <c r="D837" s="276"/>
    </row>
    <row r="838" spans="1:4" ht="15.75">
      <c r="A838" s="167"/>
      <c r="B838" s="187" t="s">
        <v>1192</v>
      </c>
      <c r="C838" s="271" t="s">
        <v>405</v>
      </c>
      <c r="D838" s="282">
        <v>68300</v>
      </c>
    </row>
    <row r="839" spans="1:4" ht="15.75">
      <c r="A839" s="167"/>
      <c r="B839" s="187" t="s">
        <v>1193</v>
      </c>
      <c r="C839" s="271" t="s">
        <v>405</v>
      </c>
      <c r="D839" s="282">
        <v>593600</v>
      </c>
    </row>
    <row r="840" spans="1:4" ht="15.75">
      <c r="A840" s="189" t="s">
        <v>1593</v>
      </c>
      <c r="B840" s="209" t="s">
        <v>991</v>
      </c>
      <c r="C840" s="271"/>
      <c r="D840" s="276"/>
    </row>
    <row r="841" spans="1:4" ht="45">
      <c r="A841" s="167"/>
      <c r="B841" s="285" t="s">
        <v>945</v>
      </c>
      <c r="C841" s="271"/>
      <c r="D841" s="276"/>
    </row>
    <row r="842" spans="1:4" ht="15.75">
      <c r="A842" s="190" t="s">
        <v>406</v>
      </c>
      <c r="B842" s="184" t="s">
        <v>1049</v>
      </c>
      <c r="C842" s="271"/>
      <c r="D842" s="276"/>
    </row>
    <row r="843" spans="1:4" ht="15.75">
      <c r="A843" s="167"/>
      <c r="B843" s="187" t="s">
        <v>950</v>
      </c>
      <c r="C843" s="271" t="s">
        <v>630</v>
      </c>
      <c r="D843" s="276">
        <f>310308/1.1</f>
        <v>282098.1818181818</v>
      </c>
    </row>
    <row r="844" spans="1:4" ht="15.75">
      <c r="A844" s="167"/>
      <c r="B844" s="187" t="s">
        <v>951</v>
      </c>
      <c r="C844" s="271" t="s">
        <v>630</v>
      </c>
      <c r="D844" s="276">
        <f>305776/1.1</f>
        <v>277978.1818181818</v>
      </c>
    </row>
    <row r="845" spans="1:4" ht="15.75">
      <c r="A845" s="167"/>
      <c r="B845" s="187" t="s">
        <v>952</v>
      </c>
      <c r="C845" s="271" t="s">
        <v>405</v>
      </c>
      <c r="D845" s="276">
        <f>42775/1.1</f>
        <v>38886.36363636363</v>
      </c>
    </row>
    <row r="846" spans="1:5" s="286" customFormat="1" ht="15.75" customHeight="1">
      <c r="A846" s="167"/>
      <c r="B846" s="187" t="s">
        <v>953</v>
      </c>
      <c r="C846" s="271" t="s">
        <v>405</v>
      </c>
      <c r="D846" s="276">
        <v>165300</v>
      </c>
      <c r="E846" s="170"/>
    </row>
    <row r="847" spans="1:4" ht="15.75">
      <c r="A847" s="167"/>
      <c r="B847" s="187" t="s">
        <v>954</v>
      </c>
      <c r="C847" s="271" t="s">
        <v>405</v>
      </c>
      <c r="D847" s="276">
        <v>31652.72727272727</v>
      </c>
    </row>
    <row r="848" spans="1:4" ht="15.75">
      <c r="A848" s="167"/>
      <c r="B848" s="187" t="s">
        <v>955</v>
      </c>
      <c r="C848" s="271" t="s">
        <v>405</v>
      </c>
      <c r="D848" s="276">
        <v>614877.2727272727</v>
      </c>
    </row>
    <row r="849" spans="1:4" ht="15.75">
      <c r="A849" s="167"/>
      <c r="B849" s="187" t="s">
        <v>946</v>
      </c>
      <c r="C849" s="271" t="s">
        <v>405</v>
      </c>
      <c r="D849" s="276">
        <v>5052.727272727272</v>
      </c>
    </row>
    <row r="850" spans="1:4" ht="15.75">
      <c r="A850" s="167"/>
      <c r="B850" s="187" t="s">
        <v>947</v>
      </c>
      <c r="C850" s="271" t="s">
        <v>405</v>
      </c>
      <c r="D850" s="276">
        <v>167509.09090909088</v>
      </c>
    </row>
    <row r="851" spans="1:4" ht="15.75" customHeight="1">
      <c r="A851" s="167"/>
      <c r="B851" s="187" t="s">
        <v>948</v>
      </c>
      <c r="C851" s="271" t="s">
        <v>405</v>
      </c>
      <c r="D851" s="276">
        <v>11235.454545454544</v>
      </c>
    </row>
    <row r="852" spans="1:4" ht="15.75">
      <c r="A852" s="167"/>
      <c r="B852" s="187" t="s">
        <v>949</v>
      </c>
      <c r="C852" s="271" t="s">
        <v>405</v>
      </c>
      <c r="D852" s="276">
        <v>349991.8181818182</v>
      </c>
    </row>
    <row r="853" spans="1:4" ht="15.75">
      <c r="A853" s="167"/>
      <c r="B853" s="187" t="s">
        <v>956</v>
      </c>
      <c r="C853" s="271" t="s">
        <v>405</v>
      </c>
      <c r="D853" s="276">
        <v>17631.81818181818</v>
      </c>
    </row>
    <row r="854" spans="1:4" ht="15.75">
      <c r="A854" s="167"/>
      <c r="B854" s="187" t="s">
        <v>957</v>
      </c>
      <c r="C854" s="271" t="s">
        <v>405</v>
      </c>
      <c r="D854" s="276">
        <v>518709.99999999994</v>
      </c>
    </row>
    <row r="855" spans="1:4" ht="15.75">
      <c r="A855" s="167"/>
      <c r="B855" s="187" t="s">
        <v>958</v>
      </c>
      <c r="C855" s="271" t="s">
        <v>405</v>
      </c>
      <c r="D855" s="276">
        <v>22221.81818181818</v>
      </c>
    </row>
    <row r="856" spans="1:4" ht="13.5" customHeight="1">
      <c r="A856" s="167"/>
      <c r="B856" s="187" t="s">
        <v>959</v>
      </c>
      <c r="C856" s="271" t="s">
        <v>405</v>
      </c>
      <c r="D856" s="276">
        <v>689139.0909090908</v>
      </c>
    </row>
    <row r="857" spans="1:4" ht="15.75">
      <c r="A857" s="167"/>
      <c r="B857" s="187" t="s">
        <v>960</v>
      </c>
      <c r="C857" s="271" t="s">
        <v>405</v>
      </c>
      <c r="D857" s="276">
        <v>48641.81818181818</v>
      </c>
    </row>
    <row r="858" spans="1:4" ht="15.75">
      <c r="A858" s="167"/>
      <c r="B858" s="187" t="s">
        <v>961</v>
      </c>
      <c r="C858" s="271" t="s">
        <v>405</v>
      </c>
      <c r="D858" s="276">
        <v>19400</v>
      </c>
    </row>
    <row r="859" spans="1:4" ht="15.75">
      <c r="A859" s="167"/>
      <c r="B859" s="187" t="s">
        <v>962</v>
      </c>
      <c r="C859" s="271" t="s">
        <v>405</v>
      </c>
      <c r="D859" s="276">
        <v>376927.2727272727</v>
      </c>
    </row>
    <row r="860" spans="1:4" ht="15.75">
      <c r="A860" s="167"/>
      <c r="B860" s="187" t="s">
        <v>963</v>
      </c>
      <c r="C860" s="271" t="s">
        <v>405</v>
      </c>
      <c r="D860" s="276">
        <v>25959.090909090908</v>
      </c>
    </row>
    <row r="861" spans="1:4" ht="15.75" customHeight="1">
      <c r="A861" s="167"/>
      <c r="B861" s="187" t="s">
        <v>964</v>
      </c>
      <c r="C861" s="271" t="s">
        <v>405</v>
      </c>
      <c r="D861" s="276">
        <v>566511.8181818181</v>
      </c>
    </row>
    <row r="862" spans="1:4" ht="15.75">
      <c r="A862" s="167"/>
      <c r="B862" s="187" t="s">
        <v>965</v>
      </c>
      <c r="C862" s="271" t="s">
        <v>405</v>
      </c>
      <c r="D862" s="276">
        <v>39506.36363636363</v>
      </c>
    </row>
    <row r="863" spans="1:4" ht="15.75">
      <c r="A863" s="167"/>
      <c r="B863" s="187" t="s">
        <v>966</v>
      </c>
      <c r="C863" s="271" t="s">
        <v>405</v>
      </c>
      <c r="D863" s="276">
        <v>654845.4545454545</v>
      </c>
    </row>
    <row r="864" spans="1:4" ht="15.75">
      <c r="A864" s="167"/>
      <c r="B864" s="187" t="s">
        <v>968</v>
      </c>
      <c r="C864" s="271" t="s">
        <v>405</v>
      </c>
      <c r="D864" s="276">
        <v>8210</v>
      </c>
    </row>
    <row r="865" spans="1:4" ht="15.75">
      <c r="A865" s="167"/>
      <c r="B865" s="187" t="s">
        <v>969</v>
      </c>
      <c r="C865" s="271" t="s">
        <v>405</v>
      </c>
      <c r="D865" s="276">
        <v>4052.7272727272725</v>
      </c>
    </row>
    <row r="866" spans="1:4" ht="15.75">
      <c r="A866" s="167"/>
      <c r="B866" s="187" t="s">
        <v>967</v>
      </c>
      <c r="C866" s="271" t="s">
        <v>405</v>
      </c>
      <c r="D866" s="276">
        <v>4315.454545454545</v>
      </c>
    </row>
    <row r="867" spans="1:4" ht="15.75">
      <c r="A867" s="167"/>
      <c r="B867" s="187" t="s">
        <v>970</v>
      </c>
      <c r="C867" s="271" t="s">
        <v>405</v>
      </c>
      <c r="D867" s="276">
        <v>9027.272727272726</v>
      </c>
    </row>
    <row r="868" spans="1:4" ht="15.75">
      <c r="A868" s="167"/>
      <c r="B868" s="187" t="s">
        <v>971</v>
      </c>
      <c r="C868" s="271" t="s">
        <v>405</v>
      </c>
      <c r="D868" s="276">
        <v>10016.363636363636</v>
      </c>
    </row>
    <row r="869" spans="1:4" ht="15.75">
      <c r="A869" s="167"/>
      <c r="B869" s="187" t="s">
        <v>972</v>
      </c>
      <c r="C869" s="271" t="s">
        <v>405</v>
      </c>
      <c r="D869" s="276">
        <v>14118.181818181816</v>
      </c>
    </row>
    <row r="870" spans="1:4" ht="15.75">
      <c r="A870" s="167"/>
      <c r="B870" s="187" t="s">
        <v>973</v>
      </c>
      <c r="C870" s="271" t="s">
        <v>405</v>
      </c>
      <c r="D870" s="276">
        <v>18444.545454545452</v>
      </c>
    </row>
    <row r="871" spans="1:4" ht="15.75">
      <c r="A871" s="167"/>
      <c r="B871" s="187" t="s">
        <v>974</v>
      </c>
      <c r="C871" s="271" t="s">
        <v>405</v>
      </c>
      <c r="D871" s="276">
        <v>4148.181818181818</v>
      </c>
    </row>
    <row r="872" spans="1:4" ht="15.75">
      <c r="A872" s="190" t="s">
        <v>406</v>
      </c>
      <c r="B872" s="184" t="s">
        <v>1050</v>
      </c>
      <c r="C872" s="271"/>
      <c r="D872" s="276"/>
    </row>
    <row r="873" spans="1:4" ht="15.75">
      <c r="A873" s="167"/>
      <c r="B873" s="187" t="s">
        <v>975</v>
      </c>
      <c r="C873" s="271" t="s">
        <v>630</v>
      </c>
      <c r="D873" s="276">
        <v>111235.45454545453</v>
      </c>
    </row>
    <row r="874" spans="1:4" ht="15.75">
      <c r="A874" s="167"/>
      <c r="B874" s="187" t="s">
        <v>976</v>
      </c>
      <c r="C874" s="271" t="s">
        <v>630</v>
      </c>
      <c r="D874" s="276">
        <v>102871.81818181818</v>
      </c>
    </row>
    <row r="875" spans="1:4" ht="15.75">
      <c r="A875" s="167"/>
      <c r="B875" s="187" t="s">
        <v>977</v>
      </c>
      <c r="C875" s="271" t="s">
        <v>630</v>
      </c>
      <c r="D875" s="276">
        <v>88831.81818181818</v>
      </c>
    </row>
    <row r="876" spans="1:4" ht="15.75">
      <c r="A876" s="167"/>
      <c r="B876" s="187" t="s">
        <v>980</v>
      </c>
      <c r="C876" s="271" t="s">
        <v>630</v>
      </c>
      <c r="D876" s="276">
        <v>84812.72727272726</v>
      </c>
    </row>
    <row r="877" spans="1:4" ht="15.75">
      <c r="A877" s="167"/>
      <c r="B877" s="187" t="s">
        <v>978</v>
      </c>
      <c r="C877" s="271" t="s">
        <v>405</v>
      </c>
      <c r="D877" s="276">
        <v>8952.727272727272</v>
      </c>
    </row>
    <row r="878" spans="1:4" ht="15.75">
      <c r="A878" s="167"/>
      <c r="B878" s="187" t="s">
        <v>979</v>
      </c>
      <c r="C878" s="271" t="s">
        <v>405</v>
      </c>
      <c r="D878" s="276">
        <v>22300</v>
      </c>
    </row>
    <row r="879" spans="1:4" ht="15.75">
      <c r="A879" s="167"/>
      <c r="B879" s="187" t="s">
        <v>981</v>
      </c>
      <c r="C879" s="271" t="s">
        <v>405</v>
      </c>
      <c r="D879" s="276">
        <v>7081.818181818181</v>
      </c>
    </row>
    <row r="880" spans="1:4" ht="15.75">
      <c r="A880" s="167"/>
      <c r="B880" s="187" t="s">
        <v>982</v>
      </c>
      <c r="C880" s="271" t="s">
        <v>405</v>
      </c>
      <c r="D880" s="276">
        <v>24633.63636363636</v>
      </c>
    </row>
    <row r="881" spans="1:4" ht="15.75">
      <c r="A881" s="167"/>
      <c r="B881" s="187" t="s">
        <v>983</v>
      </c>
      <c r="C881" s="271" t="s">
        <v>405</v>
      </c>
      <c r="D881" s="276">
        <v>28115.454545454544</v>
      </c>
    </row>
    <row r="882" spans="1:4" ht="20.25" customHeight="1">
      <c r="A882" s="167"/>
      <c r="B882" s="187" t="s">
        <v>984</v>
      </c>
      <c r="C882" s="271" t="s">
        <v>405</v>
      </c>
      <c r="D882" s="276">
        <v>47449.99999999999</v>
      </c>
    </row>
    <row r="883" spans="1:4" ht="15.75">
      <c r="A883" s="167"/>
      <c r="B883" s="187" t="s">
        <v>985</v>
      </c>
      <c r="C883" s="271" t="s">
        <v>405</v>
      </c>
      <c r="D883" s="276">
        <v>13721.81818181818</v>
      </c>
    </row>
    <row r="884" spans="1:4" ht="15.75">
      <c r="A884" s="167"/>
      <c r="B884" s="187" t="s">
        <v>986</v>
      </c>
      <c r="C884" s="271" t="s">
        <v>405</v>
      </c>
      <c r="D884" s="276">
        <v>46969.090909090904</v>
      </c>
    </row>
    <row r="885" spans="1:4" ht="15.75">
      <c r="A885" s="167"/>
      <c r="B885" s="187" t="s">
        <v>987</v>
      </c>
      <c r="C885" s="271" t="s">
        <v>405</v>
      </c>
      <c r="D885" s="276">
        <v>19913.63636363636</v>
      </c>
    </row>
    <row r="886" spans="1:4" ht="15.75">
      <c r="A886" s="167"/>
      <c r="B886" s="187" t="s">
        <v>988</v>
      </c>
      <c r="C886" s="271" t="s">
        <v>405</v>
      </c>
      <c r="D886" s="276">
        <v>69842.72727272726</v>
      </c>
    </row>
    <row r="887" spans="1:4" ht="15.75">
      <c r="A887" s="167"/>
      <c r="B887" s="187" t="s">
        <v>989</v>
      </c>
      <c r="C887" s="271" t="s">
        <v>405</v>
      </c>
      <c r="D887" s="276">
        <v>26245.454545454544</v>
      </c>
    </row>
    <row r="888" spans="1:4" ht="15.75">
      <c r="A888" s="167"/>
      <c r="B888" s="187" t="s">
        <v>990</v>
      </c>
      <c r="C888" s="271" t="s">
        <v>405</v>
      </c>
      <c r="D888" s="276">
        <v>93111.81818181818</v>
      </c>
    </row>
    <row r="889" spans="1:4" ht="15.75">
      <c r="A889" s="190" t="s">
        <v>406</v>
      </c>
      <c r="B889" s="184" t="s">
        <v>1048</v>
      </c>
      <c r="C889" s="271"/>
      <c r="D889" s="276"/>
    </row>
    <row r="890" spans="1:4" ht="15.75">
      <c r="A890" s="167"/>
      <c r="B890" s="187" t="s">
        <v>992</v>
      </c>
      <c r="C890" s="271" t="s">
        <v>405</v>
      </c>
      <c r="D890" s="276">
        <v>67806.36363636363</v>
      </c>
    </row>
    <row r="891" spans="1:4" ht="15.75">
      <c r="A891" s="167"/>
      <c r="B891" s="187" t="s">
        <v>993</v>
      </c>
      <c r="C891" s="271" t="s">
        <v>405</v>
      </c>
      <c r="D891" s="276">
        <v>206169.99999999997</v>
      </c>
    </row>
    <row r="892" spans="1:4" ht="15.75">
      <c r="A892" s="167"/>
      <c r="B892" s="187" t="s">
        <v>994</v>
      </c>
      <c r="C892" s="271" t="s">
        <v>405</v>
      </c>
      <c r="D892" s="276">
        <v>108858.18181818181</v>
      </c>
    </row>
    <row r="893" spans="1:4" ht="15.75">
      <c r="A893" s="167"/>
      <c r="B893" s="187" t="s">
        <v>995</v>
      </c>
      <c r="C893" s="271" t="s">
        <v>405</v>
      </c>
      <c r="D893" s="276">
        <v>244124.54545454544</v>
      </c>
    </row>
    <row r="894" spans="1:4" ht="15.75">
      <c r="A894" s="167"/>
      <c r="B894" s="187" t="s">
        <v>996</v>
      </c>
      <c r="C894" s="271" t="s">
        <v>405</v>
      </c>
      <c r="D894" s="276">
        <v>213830.90909090906</v>
      </c>
    </row>
    <row r="895" spans="1:4" ht="15.75">
      <c r="A895" s="167"/>
      <c r="B895" s="187" t="s">
        <v>997</v>
      </c>
      <c r="C895" s="271" t="s">
        <v>405</v>
      </c>
      <c r="D895" s="276">
        <v>636642.7272727272</v>
      </c>
    </row>
    <row r="896" spans="1:4" ht="15.75">
      <c r="A896" s="167"/>
      <c r="B896" s="187" t="s">
        <v>998</v>
      </c>
      <c r="C896" s="271" t="s">
        <v>405</v>
      </c>
      <c r="D896" s="276">
        <v>90546.36363636363</v>
      </c>
    </row>
    <row r="897" spans="1:4" ht="15.75">
      <c r="A897" s="167"/>
      <c r="B897" s="187" t="s">
        <v>999</v>
      </c>
      <c r="C897" s="271" t="s">
        <v>405</v>
      </c>
      <c r="D897" s="276">
        <v>232212.72727272726</v>
      </c>
    </row>
    <row r="898" spans="1:4" ht="15.75" customHeight="1">
      <c r="A898" s="167"/>
      <c r="B898" s="187" t="s">
        <v>1000</v>
      </c>
      <c r="C898" s="271" t="s">
        <v>405</v>
      </c>
      <c r="D898" s="276">
        <v>135881.81818181818</v>
      </c>
    </row>
    <row r="899" spans="1:4" ht="15.75">
      <c r="A899" s="167"/>
      <c r="B899" s="187" t="s">
        <v>1001</v>
      </c>
      <c r="C899" s="271" t="s">
        <v>405</v>
      </c>
      <c r="D899" s="276">
        <v>274243.63636363635</v>
      </c>
    </row>
    <row r="900" spans="1:4" ht="15.75">
      <c r="A900" s="167"/>
      <c r="B900" s="187" t="s">
        <v>1002</v>
      </c>
      <c r="C900" s="271" t="s">
        <v>405</v>
      </c>
      <c r="D900" s="276">
        <v>262113.63636363635</v>
      </c>
    </row>
    <row r="901" spans="1:4" ht="15.75">
      <c r="A901" s="167"/>
      <c r="B901" s="187" t="s">
        <v>1003</v>
      </c>
      <c r="C901" s="271" t="s">
        <v>405</v>
      </c>
      <c r="D901" s="276">
        <v>697654.5454545454</v>
      </c>
    </row>
    <row r="902" spans="1:4" ht="15.75" customHeight="1">
      <c r="A902" s="167"/>
      <c r="B902" s="187" t="s">
        <v>1004</v>
      </c>
      <c r="C902" s="271" t="s">
        <v>405</v>
      </c>
      <c r="D902" s="276">
        <v>290249.0909090909</v>
      </c>
    </row>
    <row r="903" spans="1:4" ht="15.75">
      <c r="A903" s="167"/>
      <c r="B903" s="187" t="s">
        <v>1005</v>
      </c>
      <c r="C903" s="271" t="s">
        <v>405</v>
      </c>
      <c r="D903" s="276">
        <v>757369.9999999999</v>
      </c>
    </row>
    <row r="904" spans="1:4" ht="15.75">
      <c r="A904" s="167"/>
      <c r="B904" s="187" t="s">
        <v>1006</v>
      </c>
      <c r="C904" s="271" t="s">
        <v>405</v>
      </c>
      <c r="D904" s="276">
        <v>72660</v>
      </c>
    </row>
    <row r="905" spans="1:4" ht="15.75">
      <c r="A905" s="167"/>
      <c r="B905" s="187" t="s">
        <v>1007</v>
      </c>
      <c r="C905" s="271" t="s">
        <v>405</v>
      </c>
      <c r="D905" s="276">
        <v>211999.09090909088</v>
      </c>
    </row>
    <row r="906" spans="1:4" ht="15.75" customHeight="1">
      <c r="A906" s="167"/>
      <c r="B906" s="187" t="s">
        <v>1008</v>
      </c>
      <c r="C906" s="271" t="s">
        <v>405</v>
      </c>
      <c r="D906" s="276">
        <v>113274.54545454544</v>
      </c>
    </row>
    <row r="907" spans="1:4" ht="15.75">
      <c r="A907" s="167"/>
      <c r="B907" s="187" t="s">
        <v>1009</v>
      </c>
      <c r="C907" s="271" t="s">
        <v>405</v>
      </c>
      <c r="D907" s="276">
        <v>249000.90909090906</v>
      </c>
    </row>
    <row r="908" spans="1:9" ht="15.75">
      <c r="A908" s="167"/>
      <c r="B908" s="187" t="s">
        <v>1010</v>
      </c>
      <c r="C908" s="271" t="s">
        <v>405</v>
      </c>
      <c r="D908" s="276">
        <v>229869.09090909088</v>
      </c>
      <c r="G908" s="170"/>
      <c r="H908" s="287"/>
      <c r="I908" s="170"/>
    </row>
    <row r="909" spans="1:9" ht="15.75">
      <c r="A909" s="167"/>
      <c r="B909" s="187" t="s">
        <v>1011</v>
      </c>
      <c r="C909" s="271" t="s">
        <v>405</v>
      </c>
      <c r="D909" s="276">
        <v>657423.6363636364</v>
      </c>
      <c r="G909" s="170"/>
      <c r="H909" s="287"/>
      <c r="I909" s="170"/>
    </row>
    <row r="910" spans="1:8" ht="15.75">
      <c r="A910" s="167"/>
      <c r="B910" s="187" t="s">
        <v>1012</v>
      </c>
      <c r="C910" s="271" t="s">
        <v>405</v>
      </c>
      <c r="D910" s="276">
        <v>97373.63636363635</v>
      </c>
      <c r="G910" s="170"/>
      <c r="H910" s="287"/>
    </row>
    <row r="911" spans="1:8" ht="15.75">
      <c r="A911" s="167"/>
      <c r="B911" s="187" t="s">
        <v>1013</v>
      </c>
      <c r="C911" s="271" t="s">
        <v>405</v>
      </c>
      <c r="D911" s="276">
        <v>240309.99999999997</v>
      </c>
      <c r="G911" s="170"/>
      <c r="H911" s="287"/>
    </row>
    <row r="912" spans="1:8" ht="15.75">
      <c r="A912" s="167"/>
      <c r="B912" s="187" t="s">
        <v>1014</v>
      </c>
      <c r="C912" s="271" t="s">
        <v>405</v>
      </c>
      <c r="D912" s="276">
        <v>140412.72727272726</v>
      </c>
      <c r="G912" s="170"/>
      <c r="H912" s="287"/>
    </row>
    <row r="913" spans="1:8" ht="15.75">
      <c r="A913" s="167"/>
      <c r="B913" s="187" t="s">
        <v>1015</v>
      </c>
      <c r="C913" s="271" t="s">
        <v>405</v>
      </c>
      <c r="D913" s="276">
        <v>280715.45454545453</v>
      </c>
      <c r="G913" s="170"/>
      <c r="H913" s="287"/>
    </row>
    <row r="914" spans="1:8" ht="15.75">
      <c r="A914" s="167"/>
      <c r="B914" s="187" t="s">
        <v>1016</v>
      </c>
      <c r="C914" s="271" t="s">
        <v>405</v>
      </c>
      <c r="D914" s="276">
        <v>282464.5454545454</v>
      </c>
      <c r="G914" s="170"/>
      <c r="H914" s="287"/>
    </row>
    <row r="915" spans="1:8" ht="15.75">
      <c r="A915" s="167"/>
      <c r="B915" s="187" t="s">
        <v>1017</v>
      </c>
      <c r="C915" s="271" t="s">
        <v>405</v>
      </c>
      <c r="D915" s="276">
        <v>362415.45454545453</v>
      </c>
      <c r="H915" s="287"/>
    </row>
    <row r="916" spans="1:8" ht="15.75">
      <c r="A916" s="167"/>
      <c r="B916" s="187" t="s">
        <v>1018</v>
      </c>
      <c r="C916" s="271" t="s">
        <v>405</v>
      </c>
      <c r="D916" s="276">
        <v>315068.18181818177</v>
      </c>
      <c r="H916" s="287"/>
    </row>
    <row r="917" spans="1:8" ht="15.75">
      <c r="A917" s="167"/>
      <c r="B917" s="187" t="s">
        <v>1019</v>
      </c>
      <c r="C917" s="271" t="s">
        <v>405</v>
      </c>
      <c r="D917" s="276">
        <v>791630.9090909091</v>
      </c>
      <c r="H917" s="287"/>
    </row>
    <row r="918" spans="1:8" ht="15.75">
      <c r="A918" s="167"/>
      <c r="B918" s="187" t="s">
        <v>1020</v>
      </c>
      <c r="C918" s="271" t="s">
        <v>405</v>
      </c>
      <c r="D918" s="276">
        <v>218999.09090909088</v>
      </c>
      <c r="H918" s="287"/>
    </row>
    <row r="919" spans="1:8" ht="15.75">
      <c r="A919" s="167"/>
      <c r="B919" s="187" t="s">
        <v>1021</v>
      </c>
      <c r="C919" s="271" t="s">
        <v>405</v>
      </c>
      <c r="D919" s="276">
        <v>143896.36363636362</v>
      </c>
      <c r="H919" s="287"/>
    </row>
    <row r="920" spans="1:8" ht="15.75">
      <c r="A920" s="167"/>
      <c r="B920" s="187" t="s">
        <v>1022</v>
      </c>
      <c r="C920" s="271" t="s">
        <v>405</v>
      </c>
      <c r="D920" s="276">
        <v>255197.2727272727</v>
      </c>
      <c r="H920" s="287"/>
    </row>
    <row r="921" spans="1:8" ht="15.75">
      <c r="A921" s="167"/>
      <c r="B921" s="187" t="s">
        <v>1023</v>
      </c>
      <c r="C921" s="271" t="s">
        <v>405</v>
      </c>
      <c r="D921" s="276">
        <v>333655.45454545453</v>
      </c>
      <c r="H921" s="287"/>
    </row>
    <row r="922" spans="1:8" ht="15.75">
      <c r="A922" s="167"/>
      <c r="B922" s="187" t="s">
        <v>1024</v>
      </c>
      <c r="C922" s="271" t="s">
        <v>405</v>
      </c>
      <c r="D922" s="276">
        <v>684040</v>
      </c>
      <c r="H922" s="287"/>
    </row>
    <row r="923" spans="1:8" ht="15.75">
      <c r="A923" s="167"/>
      <c r="B923" s="187" t="s">
        <v>1025</v>
      </c>
      <c r="C923" s="271" t="s">
        <v>405</v>
      </c>
      <c r="D923" s="276">
        <v>131819.0909090909</v>
      </c>
      <c r="H923" s="287"/>
    </row>
    <row r="924" spans="1:8" ht="15.75">
      <c r="A924" s="167"/>
      <c r="B924" s="187" t="s">
        <v>1026</v>
      </c>
      <c r="C924" s="271" t="s">
        <v>405</v>
      </c>
      <c r="D924" s="276">
        <v>249631.81818181815</v>
      </c>
      <c r="H924" s="287"/>
    </row>
    <row r="925" spans="1:8" ht="15.75">
      <c r="A925" s="167"/>
      <c r="B925" s="187" t="s">
        <v>1027</v>
      </c>
      <c r="C925" s="271" t="s">
        <v>405</v>
      </c>
      <c r="D925" s="276">
        <v>175208.1818181818</v>
      </c>
      <c r="H925" s="287"/>
    </row>
    <row r="926" spans="1:8" ht="15.75">
      <c r="A926" s="167"/>
      <c r="B926" s="187" t="s">
        <v>1028</v>
      </c>
      <c r="C926" s="271" t="s">
        <v>405</v>
      </c>
      <c r="D926" s="276">
        <v>291261.8181818182</v>
      </c>
      <c r="H926" s="287"/>
    </row>
    <row r="927" spans="1:8" ht="15.75">
      <c r="A927" s="167"/>
      <c r="B927" s="187" t="s">
        <v>1029</v>
      </c>
      <c r="C927" s="271" t="s">
        <v>405</v>
      </c>
      <c r="D927" s="276">
        <v>397086.3636363636</v>
      </c>
      <c r="H927" s="287"/>
    </row>
    <row r="928" spans="1:8" ht="15.75">
      <c r="A928" s="167"/>
      <c r="B928" s="187" t="s">
        <v>1030</v>
      </c>
      <c r="C928" s="271" t="s">
        <v>405</v>
      </c>
      <c r="D928" s="276">
        <v>760605.4545454545</v>
      </c>
      <c r="H928" s="287"/>
    </row>
    <row r="929" spans="1:8" ht="15.75">
      <c r="A929" s="167"/>
      <c r="B929" s="187" t="s">
        <v>1031</v>
      </c>
      <c r="C929" s="271" t="s">
        <v>405</v>
      </c>
      <c r="D929" s="276">
        <v>457170.90909090906</v>
      </c>
      <c r="H929" s="287"/>
    </row>
    <row r="930" spans="1:8" ht="15.75">
      <c r="A930" s="167"/>
      <c r="B930" s="187" t="s">
        <v>1032</v>
      </c>
      <c r="C930" s="271" t="s">
        <v>405</v>
      </c>
      <c r="D930" s="276">
        <v>833019.0909090908</v>
      </c>
      <c r="H930" s="287"/>
    </row>
    <row r="931" spans="1:8" ht="15.75">
      <c r="A931" s="167"/>
      <c r="B931" s="187" t="s">
        <v>1033</v>
      </c>
      <c r="C931" s="271" t="s">
        <v>405</v>
      </c>
      <c r="D931" s="276">
        <v>137540</v>
      </c>
      <c r="H931" s="287"/>
    </row>
    <row r="932" spans="1:8" ht="15.75">
      <c r="A932" s="167"/>
      <c r="B932" s="187" t="s">
        <v>1034</v>
      </c>
      <c r="C932" s="271" t="s">
        <v>405</v>
      </c>
      <c r="D932" s="276">
        <v>226814.54545454544</v>
      </c>
      <c r="H932" s="287"/>
    </row>
    <row r="933" spans="1:8" ht="15.75">
      <c r="A933" s="167"/>
      <c r="B933" s="187" t="s">
        <v>1035</v>
      </c>
      <c r="C933" s="271" t="s">
        <v>405</v>
      </c>
      <c r="D933" s="276">
        <v>174457.2727272727</v>
      </c>
      <c r="H933" s="287"/>
    </row>
    <row r="934" spans="1:8" ht="15.75">
      <c r="A934" s="167"/>
      <c r="B934" s="187" t="s">
        <v>1036</v>
      </c>
      <c r="C934" s="271" t="s">
        <v>405</v>
      </c>
      <c r="D934" s="276">
        <v>262901.8181818182</v>
      </c>
      <c r="H934" s="287"/>
    </row>
    <row r="935" spans="1:8" ht="15.75">
      <c r="A935" s="167"/>
      <c r="B935" s="187" t="s">
        <v>1037</v>
      </c>
      <c r="C935" s="271" t="s">
        <v>405</v>
      </c>
      <c r="D935" s="276">
        <v>437228.18181818177</v>
      </c>
      <c r="H935" s="287"/>
    </row>
    <row r="936" spans="1:8" ht="15.75">
      <c r="A936" s="167"/>
      <c r="B936" s="187" t="s">
        <v>1038</v>
      </c>
      <c r="C936" s="271" t="s">
        <v>405</v>
      </c>
      <c r="D936" s="276">
        <v>711902.7272727272</v>
      </c>
      <c r="H936" s="287"/>
    </row>
    <row r="937" spans="1:8" ht="15.75">
      <c r="A937" s="167"/>
      <c r="B937" s="187" t="s">
        <v>1039</v>
      </c>
      <c r="C937" s="271" t="s">
        <v>405</v>
      </c>
      <c r="D937" s="276">
        <v>167546.36363636362</v>
      </c>
      <c r="H937" s="287"/>
    </row>
    <row r="938" spans="1:8" ht="15.75">
      <c r="A938" s="167"/>
      <c r="B938" s="187" t="s">
        <v>1040</v>
      </c>
      <c r="C938" s="271" t="s">
        <v>405</v>
      </c>
      <c r="D938" s="276">
        <v>259923.63636363635</v>
      </c>
      <c r="H938" s="287"/>
    </row>
    <row r="939" spans="1:8" ht="15.75">
      <c r="A939" s="167"/>
      <c r="B939" s="187" t="s">
        <v>1041</v>
      </c>
      <c r="C939" s="271" t="s">
        <v>405</v>
      </c>
      <c r="D939" s="276">
        <v>208459.09090909088</v>
      </c>
      <c r="H939" s="287"/>
    </row>
    <row r="940" spans="1:8" ht="15.75">
      <c r="A940" s="167"/>
      <c r="B940" s="187" t="s">
        <v>1042</v>
      </c>
      <c r="C940" s="271" t="s">
        <v>405</v>
      </c>
      <c r="D940" s="276">
        <v>302734.5454545454</v>
      </c>
      <c r="H940" s="287"/>
    </row>
    <row r="941" spans="1:8" ht="15.75">
      <c r="A941" s="167"/>
      <c r="B941" s="187" t="s">
        <v>1043</v>
      </c>
      <c r="C941" s="271" t="s">
        <v>405</v>
      </c>
      <c r="D941" s="276">
        <v>510734.5454545454</v>
      </c>
      <c r="H941" s="287"/>
    </row>
    <row r="942" spans="1:8" ht="15.75">
      <c r="A942" s="167"/>
      <c r="B942" s="187" t="s">
        <v>1044</v>
      </c>
      <c r="C942" s="271" t="s">
        <v>405</v>
      </c>
      <c r="D942" s="276">
        <v>793308.1818181818</v>
      </c>
      <c r="H942" s="287"/>
    </row>
    <row r="943" spans="1:8" ht="15.75">
      <c r="A943" s="167"/>
      <c r="B943" s="187" t="s">
        <v>1045</v>
      </c>
      <c r="C943" s="271" t="s">
        <v>405</v>
      </c>
      <c r="D943" s="276">
        <v>579599.0909090908</v>
      </c>
      <c r="H943" s="287"/>
    </row>
    <row r="944" spans="1:8" ht="15.75">
      <c r="A944" s="167"/>
      <c r="B944" s="187" t="s">
        <v>1046</v>
      </c>
      <c r="C944" s="271" t="s">
        <v>405</v>
      </c>
      <c r="D944" s="276">
        <v>871269.9999999999</v>
      </c>
      <c r="H944" s="287"/>
    </row>
    <row r="945" spans="1:8" ht="15.75">
      <c r="A945" s="190" t="s">
        <v>406</v>
      </c>
      <c r="B945" s="184" t="s">
        <v>1047</v>
      </c>
      <c r="C945" s="271"/>
      <c r="D945" s="276"/>
      <c r="H945" s="287"/>
    </row>
    <row r="946" spans="1:8" ht="15.75">
      <c r="A946" s="190"/>
      <c r="B946" s="187" t="s">
        <v>1051</v>
      </c>
      <c r="C946" s="271" t="s">
        <v>405</v>
      </c>
      <c r="D946" s="276">
        <v>64337.27272727272</v>
      </c>
      <c r="H946" s="287"/>
    </row>
    <row r="947" spans="1:8" ht="15.75">
      <c r="A947" s="190"/>
      <c r="B947" s="187" t="s">
        <v>1052</v>
      </c>
      <c r="C947" s="271" t="s">
        <v>405</v>
      </c>
      <c r="D947" s="276">
        <v>81891.81818181818</v>
      </c>
      <c r="H947" s="287"/>
    </row>
    <row r="948" spans="1:8" ht="15.75">
      <c r="A948" s="190"/>
      <c r="B948" s="187" t="s">
        <v>1053</v>
      </c>
      <c r="C948" s="271" t="s">
        <v>405</v>
      </c>
      <c r="D948" s="276">
        <v>102340.90909090909</v>
      </c>
      <c r="H948" s="287"/>
    </row>
    <row r="949" spans="1:8" ht="15.75">
      <c r="A949" s="190"/>
      <c r="B949" s="187" t="s">
        <v>1054</v>
      </c>
      <c r="C949" s="271" t="s">
        <v>405</v>
      </c>
      <c r="D949" s="276">
        <v>119039.99999999999</v>
      </c>
      <c r="H949" s="287"/>
    </row>
    <row r="950" spans="1:8" ht="15.75">
      <c r="A950" s="190"/>
      <c r="B950" s="187" t="s">
        <v>1055</v>
      </c>
      <c r="C950" s="271" t="s">
        <v>405</v>
      </c>
      <c r="D950" s="276">
        <v>217818.1818181818</v>
      </c>
      <c r="H950" s="287"/>
    </row>
    <row r="951" spans="1:8" ht="15.75">
      <c r="A951" s="190"/>
      <c r="B951" s="187" t="s">
        <v>1056</v>
      </c>
      <c r="C951" s="271" t="s">
        <v>405</v>
      </c>
      <c r="D951" s="276">
        <v>277026.3636363636</v>
      </c>
      <c r="H951" s="287"/>
    </row>
    <row r="952" spans="1:4" ht="15.75">
      <c r="A952" s="190"/>
      <c r="B952" s="187" t="s">
        <v>1057</v>
      </c>
      <c r="C952" s="271" t="s">
        <v>405</v>
      </c>
      <c r="D952" s="276">
        <v>95412.72727272726</v>
      </c>
    </row>
    <row r="953" spans="1:4" ht="15.75">
      <c r="A953" s="190"/>
      <c r="B953" s="187" t="s">
        <v>1058</v>
      </c>
      <c r="C953" s="271" t="s">
        <v>405</v>
      </c>
      <c r="D953" s="276">
        <v>116184.54545454544</v>
      </c>
    </row>
    <row r="954" spans="1:4" ht="15.75">
      <c r="A954" s="190"/>
      <c r="B954" s="187" t="s">
        <v>1059</v>
      </c>
      <c r="C954" s="271" t="s">
        <v>405</v>
      </c>
      <c r="D954" s="276">
        <v>137648.1818181818</v>
      </c>
    </row>
    <row r="955" spans="1:4" ht="15.75">
      <c r="A955" s="190"/>
      <c r="B955" s="187" t="s">
        <v>1060</v>
      </c>
      <c r="C955" s="271" t="s">
        <v>405</v>
      </c>
      <c r="D955" s="276">
        <v>160433.63636363635</v>
      </c>
    </row>
    <row r="956" spans="1:4" ht="15.75">
      <c r="A956" s="190"/>
      <c r="B956" s="187" t="s">
        <v>1061</v>
      </c>
      <c r="C956" s="271" t="s">
        <v>405</v>
      </c>
      <c r="D956" s="276">
        <v>294143.63636363635</v>
      </c>
    </row>
    <row r="957" spans="1:4" ht="15.75">
      <c r="A957" s="190"/>
      <c r="B957" s="187" t="s">
        <v>1062</v>
      </c>
      <c r="C957" s="271" t="s">
        <v>405</v>
      </c>
      <c r="D957" s="276">
        <v>361562.72727272724</v>
      </c>
    </row>
    <row r="958" spans="1:4" ht="15.75">
      <c r="A958" s="190"/>
      <c r="B958" s="187" t="s">
        <v>1063</v>
      </c>
      <c r="C958" s="271" t="s">
        <v>405</v>
      </c>
      <c r="D958" s="276">
        <v>365033.63636363635</v>
      </c>
    </row>
    <row r="959" spans="1:4" ht="15.75">
      <c r="A959" s="190"/>
      <c r="B959" s="187" t="s">
        <v>1064</v>
      </c>
      <c r="C959" s="271" t="s">
        <v>405</v>
      </c>
      <c r="D959" s="276">
        <v>441818.18181818177</v>
      </c>
    </row>
    <row r="960" spans="1:4" ht="15.75">
      <c r="A960" s="190"/>
      <c r="B960" s="187" t="s">
        <v>1065</v>
      </c>
      <c r="C960" s="271" t="s">
        <v>405</v>
      </c>
      <c r="D960" s="276">
        <v>98699.99999999999</v>
      </c>
    </row>
    <row r="961" spans="1:4" ht="15.75">
      <c r="A961" s="190"/>
      <c r="B961" s="187" t="s">
        <v>1066</v>
      </c>
      <c r="C961" s="271" t="s">
        <v>405</v>
      </c>
      <c r="D961" s="276">
        <v>111609.99999999999</v>
      </c>
    </row>
    <row r="962" spans="1:4" ht="15.75">
      <c r="A962" s="190"/>
      <c r="B962" s="187" t="s">
        <v>1067</v>
      </c>
      <c r="C962" s="271" t="s">
        <v>405</v>
      </c>
      <c r="D962" s="276">
        <v>133927.2727272727</v>
      </c>
    </row>
    <row r="963" spans="1:4" ht="15.75">
      <c r="A963" s="190"/>
      <c r="B963" s="187" t="s">
        <v>1068</v>
      </c>
      <c r="C963" s="271" t="s">
        <v>405</v>
      </c>
      <c r="D963" s="276">
        <v>146155.45454545453</v>
      </c>
    </row>
    <row r="964" spans="1:4" ht="15.75">
      <c r="A964" s="190"/>
      <c r="B964" s="187" t="s">
        <v>1069</v>
      </c>
      <c r="C964" s="271" t="s">
        <v>405</v>
      </c>
      <c r="D964" s="276">
        <v>338188.18181818177</v>
      </c>
    </row>
    <row r="965" spans="1:4" ht="15.75">
      <c r="A965" s="190"/>
      <c r="B965" s="187" t="s">
        <v>1070</v>
      </c>
      <c r="C965" s="271" t="s">
        <v>405</v>
      </c>
      <c r="D965" s="276">
        <v>383289.0909090909</v>
      </c>
    </row>
    <row r="966" spans="1:4" ht="15.75">
      <c r="A966" s="190"/>
      <c r="B966" s="187" t="s">
        <v>1071</v>
      </c>
      <c r="C966" s="271" t="s">
        <v>405</v>
      </c>
      <c r="D966" s="276">
        <v>139170.9090909091</v>
      </c>
    </row>
    <row r="967" spans="1:4" ht="15.75">
      <c r="A967" s="190"/>
      <c r="B967" s="187" t="s">
        <v>1072</v>
      </c>
      <c r="C967" s="271" t="s">
        <v>405</v>
      </c>
      <c r="D967" s="276">
        <v>154843.63636363635</v>
      </c>
    </row>
    <row r="968" spans="1:4" ht="15.75">
      <c r="A968" s="190"/>
      <c r="B968" s="187" t="s">
        <v>1073</v>
      </c>
      <c r="C968" s="271" t="s">
        <v>405</v>
      </c>
      <c r="D968" s="276">
        <v>181139.99999999997</v>
      </c>
    </row>
    <row r="969" spans="1:4" ht="15.75">
      <c r="A969" s="190"/>
      <c r="B969" s="187" t="s">
        <v>1074</v>
      </c>
      <c r="C969" s="271" t="s">
        <v>405</v>
      </c>
      <c r="D969" s="276">
        <v>196033.63636363635</v>
      </c>
    </row>
    <row r="970" spans="1:4" ht="15.75">
      <c r="A970" s="167"/>
      <c r="B970" s="187" t="s">
        <v>1075</v>
      </c>
      <c r="C970" s="271" t="s">
        <v>405</v>
      </c>
      <c r="D970" s="276">
        <v>439941.8181818181</v>
      </c>
    </row>
    <row r="971" spans="1:4" ht="15.75">
      <c r="A971" s="167"/>
      <c r="B971" s="187" t="s">
        <v>1076</v>
      </c>
      <c r="C971" s="271" t="s">
        <v>405</v>
      </c>
      <c r="D971" s="276">
        <v>492627.2727272727</v>
      </c>
    </row>
    <row r="972" spans="1:4" ht="15.75">
      <c r="A972" s="167"/>
      <c r="B972" s="187" t="s">
        <v>1077</v>
      </c>
      <c r="C972" s="271" t="s">
        <v>405</v>
      </c>
      <c r="D972" s="276">
        <v>581073.6363636364</v>
      </c>
    </row>
    <row r="973" spans="1:4" ht="15.75">
      <c r="A973" s="167"/>
      <c r="B973" s="187" t="s">
        <v>1078</v>
      </c>
      <c r="C973" s="271" t="s">
        <v>405</v>
      </c>
      <c r="D973" s="276">
        <v>637374.5454545454</v>
      </c>
    </row>
    <row r="974" spans="1:4" ht="29.25">
      <c r="A974" s="189" t="s">
        <v>1594</v>
      </c>
      <c r="B974" s="209" t="s">
        <v>736</v>
      </c>
      <c r="C974" s="279"/>
      <c r="D974" s="280"/>
    </row>
    <row r="975" spans="1:4" ht="15.75">
      <c r="A975" s="189" t="s">
        <v>406</v>
      </c>
      <c r="B975" s="209" t="s">
        <v>778</v>
      </c>
      <c r="C975" s="271"/>
      <c r="D975" s="276"/>
    </row>
    <row r="976" spans="1:4" ht="15.75">
      <c r="A976" s="167"/>
      <c r="B976" s="187" t="s">
        <v>16</v>
      </c>
      <c r="C976" s="271" t="s">
        <v>405</v>
      </c>
      <c r="D976" s="276">
        <v>3500</v>
      </c>
    </row>
    <row r="977" spans="1:4" ht="15.75">
      <c r="A977" s="167"/>
      <c r="B977" s="187" t="s">
        <v>17</v>
      </c>
      <c r="C977" s="271" t="s">
        <v>405</v>
      </c>
      <c r="D977" s="276">
        <v>8500</v>
      </c>
    </row>
    <row r="978" spans="1:4" ht="15.75">
      <c r="A978" s="167"/>
      <c r="B978" s="187" t="s">
        <v>19</v>
      </c>
      <c r="C978" s="271" t="s">
        <v>405</v>
      </c>
      <c r="D978" s="276">
        <v>13500</v>
      </c>
    </row>
    <row r="979" spans="1:4" ht="15.75">
      <c r="A979" s="167"/>
      <c r="B979" s="187" t="s">
        <v>18</v>
      </c>
      <c r="C979" s="271" t="s">
        <v>405</v>
      </c>
      <c r="D979" s="276">
        <v>19500</v>
      </c>
    </row>
    <row r="980" spans="1:4" ht="15.75">
      <c r="A980" s="189" t="s">
        <v>15</v>
      </c>
      <c r="B980" s="209" t="s">
        <v>777</v>
      </c>
      <c r="C980" s="271"/>
      <c r="D980" s="276"/>
    </row>
    <row r="981" spans="1:4" ht="15.75">
      <c r="A981" s="167"/>
      <c r="B981" s="187" t="s">
        <v>773</v>
      </c>
      <c r="C981" s="271" t="s">
        <v>405</v>
      </c>
      <c r="D981" s="276">
        <v>8450</v>
      </c>
    </row>
    <row r="982" spans="1:4" ht="15.75">
      <c r="A982" s="167"/>
      <c r="B982" s="187" t="s">
        <v>774</v>
      </c>
      <c r="C982" s="271" t="s">
        <v>405</v>
      </c>
      <c r="D982" s="276">
        <v>41800</v>
      </c>
    </row>
    <row r="983" spans="1:4" ht="15.75">
      <c r="A983" s="189" t="s">
        <v>406</v>
      </c>
      <c r="B983" s="209" t="s">
        <v>779</v>
      </c>
      <c r="C983" s="271"/>
      <c r="D983" s="276"/>
    </row>
    <row r="984" spans="1:4" ht="15.75">
      <c r="A984" s="167"/>
      <c r="B984" s="187" t="s">
        <v>775</v>
      </c>
      <c r="C984" s="271" t="s">
        <v>405</v>
      </c>
      <c r="D984" s="276">
        <v>24600</v>
      </c>
    </row>
    <row r="985" spans="1:4" ht="15.75">
      <c r="A985" s="167"/>
      <c r="B985" s="187" t="s">
        <v>776</v>
      </c>
      <c r="C985" s="271" t="s">
        <v>405</v>
      </c>
      <c r="D985" s="276">
        <v>69800</v>
      </c>
    </row>
    <row r="986" spans="1:4" ht="15.75">
      <c r="A986" s="189" t="s">
        <v>406</v>
      </c>
      <c r="B986" s="209" t="s">
        <v>780</v>
      </c>
      <c r="C986" s="271"/>
      <c r="D986" s="276"/>
    </row>
    <row r="987" spans="1:4" ht="15.75">
      <c r="A987" s="167"/>
      <c r="B987" s="187" t="s">
        <v>781</v>
      </c>
      <c r="C987" s="271" t="s">
        <v>405</v>
      </c>
      <c r="D987" s="276">
        <v>145000</v>
      </c>
    </row>
    <row r="988" spans="1:4" ht="15.75">
      <c r="A988" s="167"/>
      <c r="B988" s="187" t="s">
        <v>782</v>
      </c>
      <c r="C988" s="271" t="s">
        <v>405</v>
      </c>
      <c r="D988" s="276">
        <v>649000</v>
      </c>
    </row>
    <row r="989" spans="1:4" ht="15.75">
      <c r="A989" s="167"/>
      <c r="B989" s="187" t="s">
        <v>783</v>
      </c>
      <c r="C989" s="271" t="s">
        <v>405</v>
      </c>
      <c r="D989" s="276">
        <v>1615000</v>
      </c>
    </row>
    <row r="990" spans="1:4" ht="15.75">
      <c r="A990" s="189" t="s">
        <v>406</v>
      </c>
      <c r="B990" s="209" t="s">
        <v>784</v>
      </c>
      <c r="C990" s="271" t="s">
        <v>405</v>
      </c>
      <c r="D990" s="276">
        <v>3420</v>
      </c>
    </row>
    <row r="991" spans="1:4" ht="15.75">
      <c r="A991" s="167"/>
      <c r="B991" s="187" t="s">
        <v>785</v>
      </c>
      <c r="C991" s="271" t="s">
        <v>405</v>
      </c>
      <c r="D991" s="276">
        <v>6300</v>
      </c>
    </row>
    <row r="992" spans="1:4" ht="15.75">
      <c r="A992" s="189" t="s">
        <v>406</v>
      </c>
      <c r="B992" s="209" t="s">
        <v>786</v>
      </c>
      <c r="C992" s="271"/>
      <c r="D992" s="276"/>
    </row>
    <row r="993" spans="1:4" ht="15.75">
      <c r="A993" s="167"/>
      <c r="B993" s="187" t="s">
        <v>787</v>
      </c>
      <c r="C993" s="271" t="s">
        <v>419</v>
      </c>
      <c r="D993" s="276">
        <v>28600</v>
      </c>
    </row>
    <row r="994" spans="1:4" ht="15.75">
      <c r="A994" s="167"/>
      <c r="B994" s="187" t="s">
        <v>788</v>
      </c>
      <c r="C994" s="271" t="s">
        <v>419</v>
      </c>
      <c r="D994" s="276">
        <v>50600</v>
      </c>
    </row>
    <row r="995" spans="1:4" ht="15.75">
      <c r="A995" s="167"/>
      <c r="B995" s="187" t="s">
        <v>789</v>
      </c>
      <c r="C995" s="271" t="s">
        <v>419</v>
      </c>
      <c r="D995" s="276">
        <v>44500</v>
      </c>
    </row>
    <row r="996" spans="1:4" ht="15.75">
      <c r="A996" s="167"/>
      <c r="B996" s="187" t="s">
        <v>741</v>
      </c>
      <c r="C996" s="271" t="s">
        <v>419</v>
      </c>
      <c r="D996" s="276">
        <v>10500</v>
      </c>
    </row>
    <row r="997" spans="1:4" ht="15.75">
      <c r="A997" s="167"/>
      <c r="B997" s="187" t="s">
        <v>790</v>
      </c>
      <c r="C997" s="271" t="s">
        <v>419</v>
      </c>
      <c r="D997" s="276">
        <v>12500</v>
      </c>
    </row>
    <row r="998" spans="1:4" ht="15.75">
      <c r="A998" s="167"/>
      <c r="B998" s="187" t="s">
        <v>791</v>
      </c>
      <c r="C998" s="271" t="s">
        <v>419</v>
      </c>
      <c r="D998" s="276">
        <v>56000</v>
      </c>
    </row>
    <row r="999" spans="1:4" ht="15.75">
      <c r="A999" s="167"/>
      <c r="B999" s="187" t="s">
        <v>792</v>
      </c>
      <c r="C999" s="271" t="s">
        <v>419</v>
      </c>
      <c r="D999" s="276">
        <v>113000</v>
      </c>
    </row>
    <row r="1000" spans="1:4" ht="15.75">
      <c r="A1000" s="167"/>
      <c r="B1000" s="187" t="s">
        <v>793</v>
      </c>
      <c r="C1000" s="271" t="s">
        <v>419</v>
      </c>
      <c r="D1000" s="276">
        <v>73500</v>
      </c>
    </row>
    <row r="1001" spans="1:4" ht="15.75">
      <c r="A1001" s="167"/>
      <c r="B1001" s="187" t="s">
        <v>794</v>
      </c>
      <c r="C1001" s="271" t="s">
        <v>419</v>
      </c>
      <c r="D1001" s="276">
        <v>159000</v>
      </c>
    </row>
    <row r="1002" spans="1:4" ht="15.75">
      <c r="A1002" s="167"/>
      <c r="B1002" s="187" t="s">
        <v>795</v>
      </c>
      <c r="C1002" s="271" t="s">
        <v>419</v>
      </c>
      <c r="D1002" s="276">
        <v>117000</v>
      </c>
    </row>
    <row r="1003" spans="1:4" ht="15.75">
      <c r="A1003" s="167"/>
      <c r="B1003" s="187" t="s">
        <v>796</v>
      </c>
      <c r="C1003" s="271" t="s">
        <v>419</v>
      </c>
      <c r="D1003" s="276">
        <v>4250</v>
      </c>
    </row>
    <row r="1004" spans="1:4" ht="15.75">
      <c r="A1004" s="167"/>
      <c r="B1004" s="187" t="s">
        <v>742</v>
      </c>
      <c r="C1004" s="271" t="s">
        <v>419</v>
      </c>
      <c r="D1004" s="276">
        <v>170800</v>
      </c>
    </row>
    <row r="1005" spans="1:4" ht="15.75">
      <c r="A1005" s="167"/>
      <c r="B1005" s="187" t="s">
        <v>797</v>
      </c>
      <c r="C1005" s="271" t="s">
        <v>419</v>
      </c>
      <c r="D1005" s="276">
        <v>830000</v>
      </c>
    </row>
    <row r="1006" spans="1:4" ht="15.75">
      <c r="A1006" s="167"/>
      <c r="B1006" s="187" t="s">
        <v>798</v>
      </c>
      <c r="C1006" s="271" t="s">
        <v>419</v>
      </c>
      <c r="D1006" s="276">
        <v>9932</v>
      </c>
    </row>
    <row r="1007" spans="1:4" ht="15.75">
      <c r="A1007" s="189" t="s">
        <v>1595</v>
      </c>
      <c r="B1007" s="209" t="s">
        <v>740</v>
      </c>
      <c r="C1007" s="271"/>
      <c r="D1007" s="280"/>
    </row>
    <row r="1008" spans="1:4" ht="15.75">
      <c r="A1008" s="167" t="s">
        <v>406</v>
      </c>
      <c r="B1008" s="184" t="s">
        <v>1586</v>
      </c>
      <c r="C1008" s="271"/>
      <c r="D1008" s="276"/>
    </row>
    <row r="1009" spans="1:4" ht="15.75">
      <c r="A1009" s="167"/>
      <c r="B1009" s="187" t="s">
        <v>667</v>
      </c>
      <c r="C1009" s="271" t="s">
        <v>419</v>
      </c>
      <c r="D1009" s="276">
        <v>45800</v>
      </c>
    </row>
    <row r="1010" spans="1:4" ht="15.75">
      <c r="A1010" s="167"/>
      <c r="B1010" s="187" t="s">
        <v>668</v>
      </c>
      <c r="C1010" s="271" t="s">
        <v>419</v>
      </c>
      <c r="D1010" s="276">
        <v>51000</v>
      </c>
    </row>
    <row r="1011" spans="1:8" ht="15.75">
      <c r="A1011" s="167"/>
      <c r="B1011" s="187" t="s">
        <v>669</v>
      </c>
      <c r="C1011" s="271" t="s">
        <v>419</v>
      </c>
      <c r="D1011" s="276">
        <v>64500</v>
      </c>
      <c r="H1011" s="287"/>
    </row>
    <row r="1012" spans="1:8" ht="15.75">
      <c r="A1012" s="167"/>
      <c r="B1012" s="187" t="s">
        <v>670</v>
      </c>
      <c r="C1012" s="271" t="s">
        <v>419</v>
      </c>
      <c r="D1012" s="276">
        <v>98000</v>
      </c>
      <c r="H1012" s="287"/>
    </row>
    <row r="1013" spans="1:8" ht="15.75">
      <c r="A1013" s="167"/>
      <c r="B1013" s="187" t="s">
        <v>671</v>
      </c>
      <c r="C1013" s="271" t="s">
        <v>419</v>
      </c>
      <c r="D1013" s="276">
        <v>138000</v>
      </c>
      <c r="H1013" s="287"/>
    </row>
    <row r="1014" spans="1:8" ht="15.75">
      <c r="A1014" s="167"/>
      <c r="B1014" s="187" t="s">
        <v>672</v>
      </c>
      <c r="C1014" s="271" t="s">
        <v>419</v>
      </c>
      <c r="D1014" s="276">
        <v>98000</v>
      </c>
      <c r="H1014" s="287"/>
    </row>
    <row r="1015" spans="1:8" ht="15.75">
      <c r="A1015" s="167"/>
      <c r="B1015" s="187" t="s">
        <v>673</v>
      </c>
      <c r="C1015" s="271" t="s">
        <v>419</v>
      </c>
      <c r="D1015" s="276">
        <v>45000</v>
      </c>
      <c r="H1015" s="287"/>
    </row>
    <row r="1016" spans="1:8" ht="15.75">
      <c r="A1016" s="167"/>
      <c r="B1016" s="187" t="s">
        <v>671</v>
      </c>
      <c r="C1016" s="271" t="s">
        <v>419</v>
      </c>
      <c r="D1016" s="276">
        <v>295000</v>
      </c>
      <c r="H1016" s="287"/>
    </row>
    <row r="1017" spans="1:8" ht="15.75">
      <c r="A1017" s="167" t="s">
        <v>406</v>
      </c>
      <c r="B1017" s="184" t="s">
        <v>176</v>
      </c>
      <c r="C1017" s="271"/>
      <c r="D1017" s="276"/>
      <c r="H1017" s="287"/>
    </row>
    <row r="1018" spans="1:8" ht="15.75">
      <c r="A1018" s="167"/>
      <c r="B1018" s="187" t="s">
        <v>177</v>
      </c>
      <c r="C1018" s="271" t="s">
        <v>419</v>
      </c>
      <c r="D1018" s="276">
        <f>145000/1.1</f>
        <v>131818.1818181818</v>
      </c>
      <c r="H1018" s="287"/>
    </row>
    <row r="1019" spans="1:8" ht="15.75">
      <c r="A1019" s="167"/>
      <c r="B1019" s="187" t="s">
        <v>178</v>
      </c>
      <c r="C1019" s="271" t="s">
        <v>419</v>
      </c>
      <c r="D1019" s="276">
        <f>205000/1.1</f>
        <v>186363.63636363635</v>
      </c>
      <c r="H1019" s="287"/>
    </row>
    <row r="1020" spans="1:8" ht="15.75">
      <c r="A1020" s="167"/>
      <c r="B1020" s="187" t="s">
        <v>179</v>
      </c>
      <c r="C1020" s="271" t="s">
        <v>419</v>
      </c>
      <c r="D1020" s="276">
        <f>300000/1.1</f>
        <v>272727.2727272727</v>
      </c>
      <c r="H1020" s="287"/>
    </row>
    <row r="1021" spans="1:8" ht="15.75">
      <c r="A1021" s="167"/>
      <c r="B1021" s="187" t="s">
        <v>180</v>
      </c>
      <c r="C1021" s="271" t="s">
        <v>419</v>
      </c>
      <c r="D1021" s="276">
        <f>380000/1.1</f>
        <v>345454.5454545454</v>
      </c>
      <c r="H1021" s="287"/>
    </row>
    <row r="1022" spans="1:8" ht="15.75">
      <c r="A1022" s="167"/>
      <c r="B1022" s="187" t="s">
        <v>181</v>
      </c>
      <c r="C1022" s="271" t="s">
        <v>419</v>
      </c>
      <c r="D1022" s="276">
        <f>655000/1.1</f>
        <v>595454.5454545454</v>
      </c>
      <c r="H1022" s="287"/>
    </row>
    <row r="1023" spans="1:8" ht="15.75">
      <c r="A1023" s="167"/>
      <c r="B1023" s="187" t="s">
        <v>182</v>
      </c>
      <c r="C1023" s="271" t="s">
        <v>419</v>
      </c>
      <c r="D1023" s="276">
        <f>880000/1.1</f>
        <v>799999.9999999999</v>
      </c>
      <c r="H1023" s="287"/>
    </row>
    <row r="1024" spans="1:8" ht="15.75">
      <c r="A1024" s="167"/>
      <c r="B1024" s="187" t="s">
        <v>183</v>
      </c>
      <c r="C1024" s="271" t="s">
        <v>419</v>
      </c>
      <c r="D1024" s="276">
        <f>980000/1.1</f>
        <v>890909.0909090908</v>
      </c>
      <c r="H1024" s="287"/>
    </row>
    <row r="1025" spans="1:8" ht="15.75">
      <c r="A1025" s="167" t="s">
        <v>406</v>
      </c>
      <c r="B1025" s="184" t="s">
        <v>674</v>
      </c>
      <c r="C1025" s="271"/>
      <c r="D1025" s="276"/>
      <c r="H1025" s="287"/>
    </row>
    <row r="1026" spans="1:8" ht="15.75">
      <c r="A1026" s="167"/>
      <c r="B1026" s="187" t="s">
        <v>675</v>
      </c>
      <c r="C1026" s="271" t="s">
        <v>419</v>
      </c>
      <c r="D1026" s="276">
        <v>9091</v>
      </c>
      <c r="H1026" s="287"/>
    </row>
    <row r="1027" spans="1:8" ht="15.75">
      <c r="A1027" s="167"/>
      <c r="B1027" s="187" t="s">
        <v>676</v>
      </c>
      <c r="C1027" s="271" t="s">
        <v>419</v>
      </c>
      <c r="D1027" s="276">
        <v>13636</v>
      </c>
      <c r="H1027" s="287"/>
    </row>
    <row r="1028" spans="1:8" ht="15.75">
      <c r="A1028" s="167"/>
      <c r="B1028" s="187" t="s">
        <v>677</v>
      </c>
      <c r="C1028" s="271" t="s">
        <v>419</v>
      </c>
      <c r="D1028" s="276">
        <v>18182</v>
      </c>
      <c r="H1028" s="287"/>
    </row>
    <row r="1029" spans="1:8" ht="15.75">
      <c r="A1029" s="167"/>
      <c r="B1029" s="187" t="s">
        <v>678</v>
      </c>
      <c r="C1029" s="271" t="s">
        <v>419</v>
      </c>
      <c r="D1029" s="276">
        <v>24545</v>
      </c>
      <c r="H1029" s="287"/>
    </row>
    <row r="1030" spans="1:8" ht="15.75">
      <c r="A1030" s="167" t="s">
        <v>406</v>
      </c>
      <c r="B1030" s="184" t="s">
        <v>82</v>
      </c>
      <c r="C1030" s="271"/>
      <c r="D1030" s="276"/>
      <c r="H1030" s="287"/>
    </row>
    <row r="1031" spans="1:8" ht="15.75">
      <c r="A1031" s="167"/>
      <c r="B1031" s="187" t="s">
        <v>679</v>
      </c>
      <c r="C1031" s="271" t="s">
        <v>419</v>
      </c>
      <c r="D1031" s="276">
        <v>18182</v>
      </c>
      <c r="H1031" s="287"/>
    </row>
    <row r="1032" spans="1:8" ht="15.75">
      <c r="A1032" s="167"/>
      <c r="B1032" s="187" t="s">
        <v>680</v>
      </c>
      <c r="C1032" s="271" t="s">
        <v>419</v>
      </c>
      <c r="D1032" s="276">
        <v>20909</v>
      </c>
      <c r="H1032" s="287"/>
    </row>
    <row r="1033" spans="1:8" ht="15.75">
      <c r="A1033" s="167" t="s">
        <v>406</v>
      </c>
      <c r="B1033" s="184" t="s">
        <v>681</v>
      </c>
      <c r="C1033" s="271"/>
      <c r="D1033" s="276"/>
      <c r="H1033" s="287"/>
    </row>
    <row r="1034" spans="1:8" ht="15.75">
      <c r="A1034" s="167"/>
      <c r="B1034" s="187" t="s">
        <v>682</v>
      </c>
      <c r="C1034" s="271" t="s">
        <v>419</v>
      </c>
      <c r="D1034" s="276">
        <v>18182</v>
      </c>
      <c r="H1034" s="287"/>
    </row>
    <row r="1035" spans="1:8" ht="15.75">
      <c r="A1035" s="167"/>
      <c r="B1035" s="187" t="s">
        <v>683</v>
      </c>
      <c r="C1035" s="271" t="s">
        <v>419</v>
      </c>
      <c r="D1035" s="276">
        <v>22727</v>
      </c>
      <c r="H1035" s="287"/>
    </row>
    <row r="1036" spans="1:8" ht="15.75">
      <c r="A1036" s="195" t="s">
        <v>406</v>
      </c>
      <c r="B1036" s="184" t="s">
        <v>720</v>
      </c>
      <c r="C1036" s="271"/>
      <c r="D1036" s="188"/>
      <c r="H1036" s="287"/>
    </row>
    <row r="1037" spans="1:8" ht="15.75">
      <c r="A1037" s="167"/>
      <c r="B1037" s="187" t="s">
        <v>691</v>
      </c>
      <c r="C1037" s="271" t="s">
        <v>419</v>
      </c>
      <c r="D1037" s="188">
        <v>220000</v>
      </c>
      <c r="H1037" s="287"/>
    </row>
    <row r="1038" spans="1:8" ht="15.75">
      <c r="A1038" s="167"/>
      <c r="B1038" s="187" t="s">
        <v>692</v>
      </c>
      <c r="C1038" s="271" t="s">
        <v>419</v>
      </c>
      <c r="D1038" s="188">
        <v>242000</v>
      </c>
      <c r="H1038" s="287"/>
    </row>
    <row r="1039" spans="1:4" ht="15.75">
      <c r="A1039" s="167"/>
      <c r="B1039" s="187" t="s">
        <v>693</v>
      </c>
      <c r="C1039" s="271" t="s">
        <v>419</v>
      </c>
      <c r="D1039" s="188">
        <v>259091</v>
      </c>
    </row>
    <row r="1040" spans="1:4" ht="15.75">
      <c r="A1040" s="167"/>
      <c r="B1040" s="187" t="s">
        <v>694</v>
      </c>
      <c r="C1040" s="271" t="s">
        <v>419</v>
      </c>
      <c r="D1040" s="188">
        <v>265000</v>
      </c>
    </row>
    <row r="1041" spans="1:4" ht="15.75">
      <c r="A1041" s="167"/>
      <c r="B1041" s="187" t="s">
        <v>695</v>
      </c>
      <c r="C1041" s="271" t="s">
        <v>419</v>
      </c>
      <c r="D1041" s="188">
        <v>253000</v>
      </c>
    </row>
    <row r="1042" spans="1:4" ht="15.75">
      <c r="A1042" s="167"/>
      <c r="B1042" s="187" t="s">
        <v>696</v>
      </c>
      <c r="C1042" s="271" t="s">
        <v>419</v>
      </c>
      <c r="D1042" s="188">
        <v>280000</v>
      </c>
    </row>
    <row r="1043" spans="1:4" ht="15.75">
      <c r="A1043" s="167"/>
      <c r="B1043" s="187" t="s">
        <v>697</v>
      </c>
      <c r="C1043" s="271" t="s">
        <v>419</v>
      </c>
      <c r="D1043" s="188">
        <v>165000</v>
      </c>
    </row>
    <row r="1044" spans="1:4" ht="15.75">
      <c r="A1044" s="167"/>
      <c r="B1044" s="187" t="s">
        <v>698</v>
      </c>
      <c r="C1044" s="271" t="s">
        <v>419</v>
      </c>
      <c r="D1044" s="188">
        <v>165000</v>
      </c>
    </row>
    <row r="1045" spans="1:4" ht="15.75">
      <c r="A1045" s="167"/>
      <c r="B1045" s="187" t="s">
        <v>699</v>
      </c>
      <c r="C1045" s="271" t="s">
        <v>419</v>
      </c>
      <c r="D1045" s="188">
        <v>173000</v>
      </c>
    </row>
    <row r="1046" spans="1:4" ht="15.75">
      <c r="A1046" s="167"/>
      <c r="B1046" s="187" t="s">
        <v>700</v>
      </c>
      <c r="C1046" s="271" t="s">
        <v>419</v>
      </c>
      <c r="D1046" s="188">
        <v>116000</v>
      </c>
    </row>
    <row r="1047" spans="1:4" ht="15.75">
      <c r="A1047" s="167"/>
      <c r="B1047" s="187" t="s">
        <v>701</v>
      </c>
      <c r="C1047" s="271" t="s">
        <v>419</v>
      </c>
      <c r="D1047" s="188">
        <v>110000</v>
      </c>
    </row>
    <row r="1048" spans="1:4" ht="15.75">
      <c r="A1048" s="167"/>
      <c r="B1048" s="187" t="s">
        <v>702</v>
      </c>
      <c r="C1048" s="271" t="s">
        <v>419</v>
      </c>
      <c r="D1048" s="188">
        <v>220000</v>
      </c>
    </row>
    <row r="1049" spans="1:4" ht="15.75">
      <c r="A1049" s="167"/>
      <c r="B1049" s="187" t="s">
        <v>703</v>
      </c>
      <c r="C1049" s="271" t="s">
        <v>419</v>
      </c>
      <c r="D1049" s="188">
        <v>242000</v>
      </c>
    </row>
    <row r="1050" spans="1:4" ht="15.75">
      <c r="A1050" s="167"/>
      <c r="B1050" s="187" t="s">
        <v>704</v>
      </c>
      <c r="C1050" s="271" t="s">
        <v>419</v>
      </c>
      <c r="D1050" s="188">
        <v>82000</v>
      </c>
    </row>
    <row r="1051" spans="1:4" ht="15.75">
      <c r="A1051" s="167"/>
      <c r="B1051" s="187" t="s">
        <v>705</v>
      </c>
      <c r="C1051" s="271" t="s">
        <v>419</v>
      </c>
      <c r="D1051" s="188">
        <v>100000</v>
      </c>
    </row>
    <row r="1052" spans="1:4" ht="15.75">
      <c r="A1052" s="167"/>
      <c r="B1052" s="187" t="s">
        <v>706</v>
      </c>
      <c r="C1052" s="271" t="s">
        <v>419</v>
      </c>
      <c r="D1052" s="188">
        <v>26000</v>
      </c>
    </row>
    <row r="1053" spans="1:4" ht="15.75">
      <c r="A1053" s="167"/>
      <c r="B1053" s="187" t="s">
        <v>707</v>
      </c>
      <c r="C1053" s="271" t="s">
        <v>419</v>
      </c>
      <c r="D1053" s="188">
        <v>46000</v>
      </c>
    </row>
    <row r="1054" spans="1:4" ht="15.75">
      <c r="A1054" s="167"/>
      <c r="B1054" s="187" t="s">
        <v>708</v>
      </c>
      <c r="C1054" s="271" t="s">
        <v>419</v>
      </c>
      <c r="D1054" s="188">
        <v>8500</v>
      </c>
    </row>
    <row r="1055" spans="1:4" ht="15.75">
      <c r="A1055" s="167"/>
      <c r="B1055" s="187" t="s">
        <v>709</v>
      </c>
      <c r="C1055" s="271" t="s">
        <v>419</v>
      </c>
      <c r="D1055" s="188">
        <v>9409</v>
      </c>
    </row>
    <row r="1056" spans="1:4" ht="15.75">
      <c r="A1056" s="167"/>
      <c r="B1056" s="187" t="s">
        <v>710</v>
      </c>
      <c r="C1056" s="271" t="s">
        <v>419</v>
      </c>
      <c r="D1056" s="188">
        <v>6000</v>
      </c>
    </row>
    <row r="1057" spans="1:4" ht="15.75">
      <c r="A1057" s="167"/>
      <c r="B1057" s="187" t="s">
        <v>711</v>
      </c>
      <c r="C1057" s="271" t="s">
        <v>419</v>
      </c>
      <c r="D1057" s="188">
        <v>6000</v>
      </c>
    </row>
    <row r="1058" spans="1:4" ht="15.75">
      <c r="A1058" s="167"/>
      <c r="B1058" s="187" t="s">
        <v>712</v>
      </c>
      <c r="C1058" s="169" t="s">
        <v>666</v>
      </c>
      <c r="D1058" s="188">
        <v>18000</v>
      </c>
    </row>
    <row r="1059" spans="1:4" ht="27" customHeight="1">
      <c r="A1059" s="167"/>
      <c r="B1059" s="187" t="s">
        <v>713</v>
      </c>
      <c r="C1059" s="169" t="s">
        <v>666</v>
      </c>
      <c r="D1059" s="188">
        <v>70000</v>
      </c>
    </row>
    <row r="1060" spans="1:4" ht="15.75">
      <c r="A1060" s="167"/>
      <c r="B1060" s="187" t="s">
        <v>234</v>
      </c>
      <c r="C1060" s="169" t="s">
        <v>419</v>
      </c>
      <c r="D1060" s="188">
        <v>9000</v>
      </c>
    </row>
    <row r="1061" spans="1:4" ht="15.75">
      <c r="A1061" s="167"/>
      <c r="B1061" s="187" t="s">
        <v>235</v>
      </c>
      <c r="C1061" s="169" t="s">
        <v>419</v>
      </c>
      <c r="D1061" s="188">
        <v>8000</v>
      </c>
    </row>
    <row r="1062" spans="1:4" ht="29.25">
      <c r="A1062" s="189" t="s">
        <v>1596</v>
      </c>
      <c r="B1062" s="209" t="s">
        <v>1194</v>
      </c>
      <c r="C1062" s="271"/>
      <c r="D1062" s="276"/>
    </row>
    <row r="1063" spans="1:4" ht="45">
      <c r="A1063" s="167"/>
      <c r="B1063" s="285" t="s">
        <v>1587</v>
      </c>
      <c r="C1063" s="271"/>
      <c r="D1063" s="276"/>
    </row>
    <row r="1064" spans="1:4" ht="15.75">
      <c r="A1064" s="167"/>
      <c r="B1064" s="168" t="s">
        <v>1195</v>
      </c>
      <c r="C1064" s="271" t="s">
        <v>419</v>
      </c>
      <c r="D1064" s="276">
        <v>501818</v>
      </c>
    </row>
    <row r="1065" spans="1:4" ht="15.75">
      <c r="A1065" s="167"/>
      <c r="B1065" s="168" t="s">
        <v>1196</v>
      </c>
      <c r="C1065" s="271" t="s">
        <v>419</v>
      </c>
      <c r="D1065" s="276">
        <v>501818</v>
      </c>
    </row>
    <row r="1066" spans="1:4" ht="15.75">
      <c r="A1066" s="167"/>
      <c r="B1066" s="168" t="s">
        <v>1197</v>
      </c>
      <c r="C1066" s="271" t="s">
        <v>419</v>
      </c>
      <c r="D1066" s="276">
        <v>1257273</v>
      </c>
    </row>
    <row r="1067" spans="1:4" ht="15.75">
      <c r="A1067" s="167"/>
      <c r="B1067" s="168" t="s">
        <v>1198</v>
      </c>
      <c r="C1067" s="271" t="s">
        <v>419</v>
      </c>
      <c r="D1067" s="276">
        <v>667273</v>
      </c>
    </row>
    <row r="1068" spans="1:4" ht="15.75">
      <c r="A1068" s="167"/>
      <c r="B1068" s="168" t="s">
        <v>1199</v>
      </c>
      <c r="C1068" s="271" t="s">
        <v>419</v>
      </c>
      <c r="D1068" s="276">
        <v>100909</v>
      </c>
    </row>
    <row r="1069" spans="1:4" ht="15.75">
      <c r="A1069" s="167"/>
      <c r="B1069" s="168" t="s">
        <v>1200</v>
      </c>
      <c r="C1069" s="271" t="s">
        <v>419</v>
      </c>
      <c r="D1069" s="276">
        <v>100909</v>
      </c>
    </row>
    <row r="1070" spans="1:4" ht="15.75">
      <c r="A1070" s="167"/>
      <c r="B1070" s="168" t="s">
        <v>1201</v>
      </c>
      <c r="C1070" s="271" t="s">
        <v>419</v>
      </c>
      <c r="D1070" s="276">
        <v>177273</v>
      </c>
    </row>
    <row r="1071" spans="1:4" ht="15.75">
      <c r="A1071" s="167"/>
      <c r="B1071" s="168" t="s">
        <v>1202</v>
      </c>
      <c r="C1071" s="271" t="s">
        <v>419</v>
      </c>
      <c r="D1071" s="276">
        <v>192273</v>
      </c>
    </row>
    <row r="1072" spans="1:4" ht="15.75">
      <c r="A1072" s="167"/>
      <c r="B1072" s="168" t="s">
        <v>1203</v>
      </c>
      <c r="C1072" s="271" t="s">
        <v>419</v>
      </c>
      <c r="D1072" s="276">
        <v>345455</v>
      </c>
    </row>
    <row r="1073" spans="1:4" ht="15.75">
      <c r="A1073" s="167"/>
      <c r="B1073" s="168" t="s">
        <v>1204</v>
      </c>
      <c r="C1073" s="271" t="s">
        <v>419</v>
      </c>
      <c r="D1073" s="276">
        <v>160909</v>
      </c>
    </row>
    <row r="1074" spans="1:4" ht="15.75">
      <c r="A1074" s="167"/>
      <c r="B1074" s="168" t="s">
        <v>1205</v>
      </c>
      <c r="C1074" s="271" t="s">
        <v>419</v>
      </c>
      <c r="D1074" s="276">
        <v>73636</v>
      </c>
    </row>
    <row r="1075" spans="1:4" ht="15.75">
      <c r="A1075" s="167"/>
      <c r="B1075" s="168" t="s">
        <v>1206</v>
      </c>
      <c r="C1075" s="271" t="s">
        <v>419</v>
      </c>
      <c r="D1075" s="276">
        <v>102727</v>
      </c>
    </row>
    <row r="1076" spans="1:4" ht="15.75">
      <c r="A1076" s="167"/>
      <c r="B1076" s="168" t="s">
        <v>1207</v>
      </c>
      <c r="C1076" s="271" t="s">
        <v>419</v>
      </c>
      <c r="D1076" s="276">
        <v>149182</v>
      </c>
    </row>
    <row r="1077" spans="1:4" ht="15.75">
      <c r="A1077" s="167"/>
      <c r="B1077" s="168" t="s">
        <v>1219</v>
      </c>
      <c r="C1077" s="271" t="s">
        <v>419</v>
      </c>
      <c r="D1077" s="276">
        <v>152727</v>
      </c>
    </row>
    <row r="1078" spans="1:4" ht="15.75">
      <c r="A1078" s="167"/>
      <c r="B1078" s="168" t="s">
        <v>1208</v>
      </c>
      <c r="C1078" s="271" t="s">
        <v>419</v>
      </c>
      <c r="D1078" s="276">
        <v>206364</v>
      </c>
    </row>
    <row r="1079" spans="1:4" ht="15.75">
      <c r="A1079" s="167"/>
      <c r="B1079" s="168" t="s">
        <v>1209</v>
      </c>
      <c r="C1079" s="271" t="s">
        <v>666</v>
      </c>
      <c r="D1079" s="276">
        <v>357273</v>
      </c>
    </row>
    <row r="1080" spans="1:4" ht="15.75">
      <c r="A1080" s="167"/>
      <c r="B1080" s="168" t="s">
        <v>1210</v>
      </c>
      <c r="C1080" s="271" t="s">
        <v>666</v>
      </c>
      <c r="D1080" s="276">
        <v>315455</v>
      </c>
    </row>
    <row r="1081" spans="1:4" ht="15.75">
      <c r="A1081" s="167"/>
      <c r="B1081" s="168" t="s">
        <v>1211</v>
      </c>
      <c r="C1081" s="271" t="s">
        <v>419</v>
      </c>
      <c r="D1081" s="276">
        <v>284000</v>
      </c>
    </row>
    <row r="1082" spans="1:4" ht="15.75">
      <c r="A1082" s="167"/>
      <c r="B1082" s="168" t="s">
        <v>1212</v>
      </c>
      <c r="C1082" s="271" t="s">
        <v>419</v>
      </c>
      <c r="D1082" s="276">
        <v>8327273</v>
      </c>
    </row>
    <row r="1083" spans="1:4" ht="15.75">
      <c r="A1083" s="167"/>
      <c r="B1083" s="168" t="s">
        <v>1213</v>
      </c>
      <c r="C1083" s="271" t="s">
        <v>419</v>
      </c>
      <c r="D1083" s="276">
        <v>9162727</v>
      </c>
    </row>
    <row r="1084" spans="1:4" ht="15.75">
      <c r="A1084" s="167"/>
      <c r="B1084" s="168" t="s">
        <v>1214</v>
      </c>
      <c r="C1084" s="271" t="s">
        <v>419</v>
      </c>
      <c r="D1084" s="276">
        <v>10000000</v>
      </c>
    </row>
    <row r="1085" spans="1:4" ht="15.75">
      <c r="A1085" s="167"/>
      <c r="B1085" s="168" t="s">
        <v>1215</v>
      </c>
      <c r="C1085" s="271" t="s">
        <v>419</v>
      </c>
      <c r="D1085" s="276">
        <v>11314545</v>
      </c>
    </row>
    <row r="1086" spans="1:4" ht="15.75">
      <c r="A1086" s="167"/>
      <c r="B1086" s="168" t="s">
        <v>1216</v>
      </c>
      <c r="C1086" s="271" t="s">
        <v>419</v>
      </c>
      <c r="D1086" s="276">
        <v>12525455</v>
      </c>
    </row>
    <row r="1087" spans="1:4" ht="15.75">
      <c r="A1087" s="167"/>
      <c r="B1087" s="168" t="s">
        <v>1217</v>
      </c>
      <c r="C1087" s="271" t="s">
        <v>419</v>
      </c>
      <c r="D1087" s="276">
        <v>16940909</v>
      </c>
    </row>
    <row r="1088" spans="1:4" ht="15.75">
      <c r="A1088" s="167"/>
      <c r="B1088" s="168" t="s">
        <v>1218</v>
      </c>
      <c r="C1088" s="271" t="s">
        <v>419</v>
      </c>
      <c r="D1088" s="276">
        <v>18313636</v>
      </c>
    </row>
    <row r="1089" spans="1:4" ht="15.75">
      <c r="A1089" s="167"/>
      <c r="B1089" s="168" t="s">
        <v>1380</v>
      </c>
      <c r="C1089" s="271" t="s">
        <v>666</v>
      </c>
      <c r="D1089" s="276">
        <v>8246364</v>
      </c>
    </row>
    <row r="1090" spans="1:4" ht="15.75">
      <c r="A1090" s="167"/>
      <c r="B1090" s="168" t="s">
        <v>1381</v>
      </c>
      <c r="C1090" s="271" t="s">
        <v>666</v>
      </c>
      <c r="D1090" s="276">
        <v>9475455</v>
      </c>
    </row>
    <row r="1091" spans="1:4" ht="15.75">
      <c r="A1091" s="167"/>
      <c r="B1091" s="168" t="s">
        <v>1382</v>
      </c>
      <c r="C1091" s="271" t="s">
        <v>666</v>
      </c>
      <c r="D1091" s="276">
        <v>10761818</v>
      </c>
    </row>
    <row r="1092" spans="1:4" ht="15.75">
      <c r="A1092" s="167"/>
      <c r="B1092" s="168" t="s">
        <v>1383</v>
      </c>
      <c r="C1092" s="271" t="s">
        <v>666</v>
      </c>
      <c r="D1092" s="276">
        <v>11546364</v>
      </c>
    </row>
    <row r="1093" spans="1:4" ht="15.75">
      <c r="A1093" s="167"/>
      <c r="B1093" s="168" t="s">
        <v>1384</v>
      </c>
      <c r="C1093" s="271" t="s">
        <v>666</v>
      </c>
      <c r="D1093" s="276">
        <v>13558182</v>
      </c>
    </row>
    <row r="1094" spans="1:4" ht="15.75">
      <c r="A1094" s="167"/>
      <c r="B1094" s="168" t="s">
        <v>1385</v>
      </c>
      <c r="C1094" s="271" t="s">
        <v>666</v>
      </c>
      <c r="D1094" s="276">
        <v>17916364</v>
      </c>
    </row>
    <row r="1095" spans="1:4" ht="15.75">
      <c r="A1095" s="167"/>
      <c r="B1095" s="168" t="s">
        <v>1379</v>
      </c>
      <c r="C1095" s="271" t="s">
        <v>666</v>
      </c>
      <c r="D1095" s="276">
        <v>19313636</v>
      </c>
    </row>
    <row r="1096" spans="1:4" ht="15.75">
      <c r="A1096" s="167"/>
      <c r="B1096" s="168" t="s">
        <v>1644</v>
      </c>
      <c r="C1096" s="271" t="s">
        <v>419</v>
      </c>
      <c r="D1096" s="276" t="s">
        <v>1645</v>
      </c>
    </row>
    <row r="1097" spans="1:4" ht="15.75">
      <c r="A1097" s="167"/>
      <c r="B1097" s="168" t="s">
        <v>1294</v>
      </c>
      <c r="C1097" s="271" t="s">
        <v>419</v>
      </c>
      <c r="D1097" s="276">
        <v>29091</v>
      </c>
    </row>
    <row r="1098" spans="1:4" ht="15.75">
      <c r="A1098" s="167"/>
      <c r="B1098" s="168" t="s">
        <v>1295</v>
      </c>
      <c r="C1098" s="271" t="s">
        <v>419</v>
      </c>
      <c r="D1098" s="276">
        <v>37273</v>
      </c>
    </row>
    <row r="1099" spans="1:4" ht="15.75">
      <c r="A1099" s="167"/>
      <c r="B1099" s="168" t="s">
        <v>1296</v>
      </c>
      <c r="C1099" s="271" t="s">
        <v>419</v>
      </c>
      <c r="D1099" s="276">
        <v>62727</v>
      </c>
    </row>
    <row r="1100" spans="1:4" ht="15.75">
      <c r="A1100" s="167"/>
      <c r="B1100" s="168" t="s">
        <v>1297</v>
      </c>
      <c r="C1100" s="271" t="s">
        <v>419</v>
      </c>
      <c r="D1100" s="276">
        <v>72727</v>
      </c>
    </row>
    <row r="1101" spans="1:4" ht="15.75">
      <c r="A1101" s="167"/>
      <c r="B1101" s="168" t="s">
        <v>1298</v>
      </c>
      <c r="C1101" s="271" t="s">
        <v>419</v>
      </c>
      <c r="D1101" s="276">
        <v>31818</v>
      </c>
    </row>
    <row r="1102" spans="1:4" ht="15.75">
      <c r="A1102" s="167"/>
      <c r="B1102" s="168" t="s">
        <v>1299</v>
      </c>
      <c r="C1102" s="271" t="s">
        <v>419</v>
      </c>
      <c r="D1102" s="276">
        <v>40000</v>
      </c>
    </row>
    <row r="1103" spans="1:4" ht="15.75">
      <c r="A1103" s="167"/>
      <c r="B1103" s="168" t="s">
        <v>1300</v>
      </c>
      <c r="C1103" s="271" t="s">
        <v>419</v>
      </c>
      <c r="D1103" s="276">
        <v>36364</v>
      </c>
    </row>
    <row r="1104" spans="1:4" ht="15.75">
      <c r="A1104" s="167"/>
      <c r="B1104" s="168" t="s">
        <v>1301</v>
      </c>
      <c r="C1104" s="271" t="s">
        <v>419</v>
      </c>
      <c r="D1104" s="276">
        <v>44545</v>
      </c>
    </row>
    <row r="1105" spans="1:4" ht="15.75">
      <c r="A1105" s="167"/>
      <c r="B1105" s="168" t="s">
        <v>1302</v>
      </c>
      <c r="C1105" s="271" t="s">
        <v>419</v>
      </c>
      <c r="D1105" s="276">
        <v>62727</v>
      </c>
    </row>
    <row r="1106" spans="1:4" ht="15.75">
      <c r="A1106" s="167"/>
      <c r="B1106" s="168" t="s">
        <v>1303</v>
      </c>
      <c r="C1106" s="271" t="s">
        <v>419</v>
      </c>
      <c r="D1106" s="276">
        <v>79091</v>
      </c>
    </row>
    <row r="1107" spans="1:4" ht="15.75">
      <c r="A1107" s="167"/>
      <c r="B1107" s="168" t="s">
        <v>1304</v>
      </c>
      <c r="C1107" s="271" t="s">
        <v>419</v>
      </c>
      <c r="D1107" s="276">
        <v>125455</v>
      </c>
    </row>
    <row r="1108" spans="1:4" ht="15.75">
      <c r="A1108" s="167"/>
      <c r="B1108" s="168" t="s">
        <v>1305</v>
      </c>
      <c r="C1108" s="271" t="s">
        <v>419</v>
      </c>
      <c r="D1108" s="276">
        <v>179091</v>
      </c>
    </row>
    <row r="1109" spans="1:4" ht="15.75">
      <c r="A1109" s="167"/>
      <c r="B1109" s="168" t="s">
        <v>1306</v>
      </c>
      <c r="C1109" s="271" t="s">
        <v>419</v>
      </c>
      <c r="D1109" s="276">
        <v>145455</v>
      </c>
    </row>
    <row r="1110" spans="1:4" ht="15.75">
      <c r="A1110" s="167"/>
      <c r="B1110" s="168" t="s">
        <v>1307</v>
      </c>
      <c r="C1110" s="271" t="s">
        <v>419</v>
      </c>
      <c r="D1110" s="276">
        <v>76364</v>
      </c>
    </row>
    <row r="1111" spans="1:4" ht="15.75">
      <c r="A1111" s="167"/>
      <c r="B1111" s="168" t="s">
        <v>1308</v>
      </c>
      <c r="C1111" s="271" t="s">
        <v>419</v>
      </c>
      <c r="D1111" s="276">
        <v>101818</v>
      </c>
    </row>
    <row r="1112" spans="1:4" ht="15.75">
      <c r="A1112" s="167"/>
      <c r="B1112" s="168" t="s">
        <v>1309</v>
      </c>
      <c r="C1112" s="271" t="s">
        <v>419</v>
      </c>
      <c r="D1112" s="276">
        <v>135455</v>
      </c>
    </row>
    <row r="1113" spans="1:4" ht="15.75">
      <c r="A1113" s="167"/>
      <c r="B1113" s="168" t="s">
        <v>1310</v>
      </c>
      <c r="C1113" s="271" t="s">
        <v>666</v>
      </c>
      <c r="D1113" s="276">
        <v>57273</v>
      </c>
    </row>
    <row r="1114" spans="1:4" ht="15.75">
      <c r="A1114" s="167"/>
      <c r="B1114" s="168" t="s">
        <v>1311</v>
      </c>
      <c r="C1114" s="271" t="s">
        <v>666</v>
      </c>
      <c r="D1114" s="276">
        <v>70000</v>
      </c>
    </row>
    <row r="1115" spans="1:4" ht="15.75">
      <c r="A1115" s="167"/>
      <c r="B1115" s="168" t="s">
        <v>1312</v>
      </c>
      <c r="C1115" s="271" t="s">
        <v>666</v>
      </c>
      <c r="D1115" s="276">
        <v>75455</v>
      </c>
    </row>
    <row r="1116" spans="1:4" ht="14.25" customHeight="1">
      <c r="A1116" s="167"/>
      <c r="B1116" s="168" t="s">
        <v>1313</v>
      </c>
      <c r="C1116" s="271" t="s">
        <v>666</v>
      </c>
      <c r="D1116" s="276">
        <v>92727</v>
      </c>
    </row>
    <row r="1117" spans="1:4" ht="15.75">
      <c r="A1117" s="167"/>
      <c r="B1117" s="168" t="s">
        <v>1314</v>
      </c>
      <c r="C1117" s="271" t="s">
        <v>666</v>
      </c>
      <c r="D1117" s="276">
        <v>104545</v>
      </c>
    </row>
    <row r="1118" spans="1:4" ht="15.75">
      <c r="A1118" s="167"/>
      <c r="B1118" s="168" t="s">
        <v>1315</v>
      </c>
      <c r="C1118" s="271" t="s">
        <v>666</v>
      </c>
      <c r="D1118" s="276">
        <v>109091</v>
      </c>
    </row>
    <row r="1119" spans="1:4" ht="15.75">
      <c r="A1119" s="167"/>
      <c r="B1119" s="168" t="s">
        <v>1316</v>
      </c>
      <c r="C1119" s="271" t="s">
        <v>666</v>
      </c>
      <c r="D1119" s="276">
        <v>116364</v>
      </c>
    </row>
    <row r="1120" spans="1:4" ht="15.75">
      <c r="A1120" s="167"/>
      <c r="B1120" s="168" t="s">
        <v>1317</v>
      </c>
      <c r="C1120" s="271" t="s">
        <v>666</v>
      </c>
      <c r="D1120" s="276">
        <v>57273</v>
      </c>
    </row>
    <row r="1121" spans="1:4" ht="15.75">
      <c r="A1121" s="167"/>
      <c r="B1121" s="168" t="s">
        <v>1318</v>
      </c>
      <c r="C1121" s="271" t="s">
        <v>666</v>
      </c>
      <c r="D1121" s="276">
        <v>70000</v>
      </c>
    </row>
    <row r="1122" spans="1:4" ht="15.75">
      <c r="A1122" s="167"/>
      <c r="B1122" s="168" t="s">
        <v>1319</v>
      </c>
      <c r="C1122" s="271" t="s">
        <v>419</v>
      </c>
      <c r="D1122" s="276">
        <v>51818</v>
      </c>
    </row>
    <row r="1123" spans="1:4" ht="15.75">
      <c r="A1123" s="167"/>
      <c r="B1123" s="168" t="s">
        <v>1320</v>
      </c>
      <c r="C1123" s="271" t="s">
        <v>419</v>
      </c>
      <c r="D1123" s="276">
        <v>73636</v>
      </c>
    </row>
    <row r="1124" spans="1:4" ht="30">
      <c r="A1124" s="167"/>
      <c r="B1124" s="187" t="s">
        <v>1321</v>
      </c>
      <c r="C1124" s="271" t="s">
        <v>419</v>
      </c>
      <c r="D1124" s="276">
        <v>102727</v>
      </c>
    </row>
    <row r="1125" spans="1:4" ht="30">
      <c r="A1125" s="167"/>
      <c r="B1125" s="187" t="s">
        <v>1324</v>
      </c>
      <c r="C1125" s="271" t="s">
        <v>419</v>
      </c>
      <c r="D1125" s="276">
        <v>107273</v>
      </c>
    </row>
    <row r="1126" spans="1:4" ht="30">
      <c r="A1126" s="167"/>
      <c r="B1126" s="187" t="s">
        <v>1325</v>
      </c>
      <c r="C1126" s="271" t="s">
        <v>419</v>
      </c>
      <c r="D1126" s="276">
        <v>219091</v>
      </c>
    </row>
    <row r="1127" spans="1:4" ht="30">
      <c r="A1127" s="167"/>
      <c r="B1127" s="187" t="s">
        <v>1326</v>
      </c>
      <c r="C1127" s="271" t="s">
        <v>419</v>
      </c>
      <c r="D1127" s="276">
        <v>243636</v>
      </c>
    </row>
    <row r="1128" spans="1:4" ht="30">
      <c r="A1128" s="167"/>
      <c r="B1128" s="187" t="s">
        <v>1322</v>
      </c>
      <c r="C1128" s="271" t="s">
        <v>419</v>
      </c>
      <c r="D1128" s="276">
        <v>191818</v>
      </c>
    </row>
    <row r="1129" spans="1:4" ht="30">
      <c r="A1129" s="167"/>
      <c r="B1129" s="187" t="s">
        <v>1323</v>
      </c>
      <c r="C1129" s="271" t="s">
        <v>419</v>
      </c>
      <c r="D1129" s="276">
        <v>171818</v>
      </c>
    </row>
    <row r="1130" spans="1:4" ht="18.75" customHeight="1">
      <c r="A1130" s="167"/>
      <c r="B1130" s="168" t="s">
        <v>1328</v>
      </c>
      <c r="C1130" s="271" t="s">
        <v>666</v>
      </c>
      <c r="D1130" s="276">
        <v>153636</v>
      </c>
    </row>
    <row r="1131" spans="1:4" ht="15.75">
      <c r="A1131" s="167"/>
      <c r="B1131" s="168" t="s">
        <v>1327</v>
      </c>
      <c r="C1131" s="271" t="s">
        <v>666</v>
      </c>
      <c r="D1131" s="276">
        <v>219091</v>
      </c>
    </row>
    <row r="1132" spans="1:4" ht="30.75" customHeight="1">
      <c r="A1132" s="167"/>
      <c r="B1132" s="187" t="s">
        <v>1329</v>
      </c>
      <c r="C1132" s="271" t="s">
        <v>419</v>
      </c>
      <c r="D1132" s="276">
        <v>107273</v>
      </c>
    </row>
    <row r="1133" spans="1:4" ht="30">
      <c r="A1133" s="167"/>
      <c r="B1133" s="187" t="s">
        <v>1330</v>
      </c>
      <c r="C1133" s="271" t="s">
        <v>419</v>
      </c>
      <c r="D1133" s="276">
        <v>148182</v>
      </c>
    </row>
    <row r="1134" spans="1:4" ht="30">
      <c r="A1134" s="167"/>
      <c r="B1134" s="187" t="s">
        <v>1331</v>
      </c>
      <c r="C1134" s="271" t="s">
        <v>419</v>
      </c>
      <c r="D1134" s="276">
        <v>152727</v>
      </c>
    </row>
    <row r="1135" spans="1:4" ht="30">
      <c r="A1135" s="167"/>
      <c r="B1135" s="187" t="s">
        <v>1332</v>
      </c>
      <c r="C1135" s="271" t="s">
        <v>419</v>
      </c>
      <c r="D1135" s="276">
        <v>180000</v>
      </c>
    </row>
    <row r="1136" spans="1:4" ht="15.75" customHeight="1">
      <c r="A1136" s="167"/>
      <c r="B1136" s="187" t="s">
        <v>1334</v>
      </c>
      <c r="C1136" s="271" t="s">
        <v>1333</v>
      </c>
      <c r="D1136" s="276">
        <v>141818</v>
      </c>
    </row>
    <row r="1137" spans="1:4" ht="30">
      <c r="A1137" s="167"/>
      <c r="B1137" s="187" t="s">
        <v>1335</v>
      </c>
      <c r="C1137" s="271" t="s">
        <v>1333</v>
      </c>
      <c r="D1137" s="276">
        <v>206364</v>
      </c>
    </row>
    <row r="1138" spans="1:4" ht="15.75">
      <c r="A1138" s="167"/>
      <c r="B1138" s="187" t="s">
        <v>1336</v>
      </c>
      <c r="C1138" s="271" t="s">
        <v>1333</v>
      </c>
      <c r="D1138" s="276">
        <v>132727</v>
      </c>
    </row>
    <row r="1139" spans="1:4" ht="15.75">
      <c r="A1139" s="167"/>
      <c r="B1139" s="187" t="s">
        <v>1337</v>
      </c>
      <c r="C1139" s="271" t="s">
        <v>1333</v>
      </c>
      <c r="D1139" s="276">
        <v>189091</v>
      </c>
    </row>
    <row r="1140" spans="1:4" ht="15.75">
      <c r="A1140" s="167"/>
      <c r="B1140" s="187" t="s">
        <v>1339</v>
      </c>
      <c r="C1140" s="271" t="s">
        <v>1333</v>
      </c>
      <c r="D1140" s="276">
        <v>83636</v>
      </c>
    </row>
    <row r="1141" spans="1:4" ht="15.75">
      <c r="A1141" s="167"/>
      <c r="B1141" s="187" t="s">
        <v>1338</v>
      </c>
      <c r="C1141" s="271" t="s">
        <v>1333</v>
      </c>
      <c r="D1141" s="276">
        <v>111818</v>
      </c>
    </row>
    <row r="1142" spans="1:4" ht="15.75">
      <c r="A1142" s="167"/>
      <c r="B1142" s="168" t="s">
        <v>1340</v>
      </c>
      <c r="C1142" s="271" t="s">
        <v>419</v>
      </c>
      <c r="D1142" s="276">
        <v>669091</v>
      </c>
    </row>
    <row r="1143" spans="1:4" ht="15.75">
      <c r="A1143" s="167"/>
      <c r="B1143" s="168" t="s">
        <v>1341</v>
      </c>
      <c r="C1143" s="271" t="s">
        <v>419</v>
      </c>
      <c r="D1143" s="276">
        <v>1064545</v>
      </c>
    </row>
    <row r="1144" spans="1:4" ht="15.75">
      <c r="A1144" s="167"/>
      <c r="B1144" s="168" t="s">
        <v>1342</v>
      </c>
      <c r="C1144" s="271" t="s">
        <v>419</v>
      </c>
      <c r="D1144" s="276">
        <v>1255455</v>
      </c>
    </row>
    <row r="1145" spans="1:4" ht="15.75">
      <c r="A1145" s="167"/>
      <c r="B1145" s="168" t="s">
        <v>1343</v>
      </c>
      <c r="C1145" s="271" t="s">
        <v>419</v>
      </c>
      <c r="D1145" s="276">
        <v>3426364</v>
      </c>
    </row>
    <row r="1146" spans="1:4" ht="15.75">
      <c r="A1146" s="167"/>
      <c r="B1146" s="168" t="s">
        <v>1344</v>
      </c>
      <c r="C1146" s="271" t="s">
        <v>666</v>
      </c>
      <c r="D1146" s="276">
        <v>5673636</v>
      </c>
    </row>
    <row r="1147" spans="1:4" ht="15.75">
      <c r="A1147" s="167"/>
      <c r="B1147" s="168" t="s">
        <v>1345</v>
      </c>
      <c r="C1147" s="271" t="s">
        <v>666</v>
      </c>
      <c r="D1147" s="276">
        <v>6977273</v>
      </c>
    </row>
    <row r="1148" spans="1:4" ht="15.75">
      <c r="A1148" s="167"/>
      <c r="B1148" s="168" t="s">
        <v>1346</v>
      </c>
      <c r="C1148" s="271" t="s">
        <v>666</v>
      </c>
      <c r="D1148" s="276">
        <v>394545</v>
      </c>
    </row>
    <row r="1149" spans="1:4" ht="30">
      <c r="A1149" s="167"/>
      <c r="B1149" s="187" t="s">
        <v>1347</v>
      </c>
      <c r="C1149" s="271" t="s">
        <v>666</v>
      </c>
      <c r="D1149" s="276">
        <v>140909</v>
      </c>
    </row>
    <row r="1150" spans="1:4" ht="15.75">
      <c r="A1150" s="167"/>
      <c r="B1150" s="168" t="s">
        <v>1642</v>
      </c>
      <c r="C1150" s="271"/>
      <c r="D1150" s="276">
        <v>764.545</v>
      </c>
    </row>
    <row r="1151" spans="1:4" ht="15.75">
      <c r="A1151" s="167"/>
      <c r="B1151" s="168" t="s">
        <v>1643</v>
      </c>
      <c r="C1151" s="271"/>
      <c r="D1151" s="276">
        <v>770.909</v>
      </c>
    </row>
    <row r="1152" spans="1:4" ht="15.75">
      <c r="A1152" s="167"/>
      <c r="B1152" s="168" t="s">
        <v>1348</v>
      </c>
      <c r="C1152" s="271" t="s">
        <v>419</v>
      </c>
      <c r="D1152" s="276">
        <v>38273</v>
      </c>
    </row>
    <row r="1153" spans="1:4" ht="15.75">
      <c r="A1153" s="167"/>
      <c r="B1153" s="168" t="s">
        <v>1349</v>
      </c>
      <c r="C1153" s="271" t="s">
        <v>419</v>
      </c>
      <c r="D1153" s="276">
        <v>39636</v>
      </c>
    </row>
    <row r="1154" spans="1:4" ht="15.75">
      <c r="A1154" s="167"/>
      <c r="B1154" s="168" t="s">
        <v>1350</v>
      </c>
      <c r="C1154" s="271" t="s">
        <v>419</v>
      </c>
      <c r="D1154" s="276">
        <v>112727</v>
      </c>
    </row>
    <row r="1155" spans="1:4" ht="15.75">
      <c r="A1155" s="167"/>
      <c r="B1155" s="168" t="s">
        <v>1351</v>
      </c>
      <c r="C1155" s="271" t="s">
        <v>419</v>
      </c>
      <c r="D1155" s="276">
        <v>112727</v>
      </c>
    </row>
    <row r="1156" spans="1:4" ht="29.25">
      <c r="A1156" s="189" t="s">
        <v>1694</v>
      </c>
      <c r="B1156" s="209" t="s">
        <v>1914</v>
      </c>
      <c r="C1156" s="279"/>
      <c r="D1156" s="280"/>
    </row>
    <row r="1157" spans="1:4" ht="15.75">
      <c r="A1157" s="189" t="s">
        <v>406</v>
      </c>
      <c r="B1157" s="209" t="s">
        <v>832</v>
      </c>
      <c r="C1157" s="271"/>
      <c r="D1157" s="276"/>
    </row>
    <row r="1158" spans="1:4" ht="15.75">
      <c r="A1158" s="167"/>
      <c r="B1158" s="187" t="s">
        <v>833</v>
      </c>
      <c r="C1158" s="271" t="s">
        <v>315</v>
      </c>
      <c r="D1158" s="276">
        <v>157273</v>
      </c>
    </row>
    <row r="1159" spans="1:4" ht="15.75">
      <c r="A1159" s="167"/>
      <c r="B1159" s="187" t="s">
        <v>834</v>
      </c>
      <c r="C1159" s="271" t="s">
        <v>315</v>
      </c>
      <c r="D1159" s="276">
        <v>59091</v>
      </c>
    </row>
    <row r="1160" spans="1:4" ht="15.75">
      <c r="A1160" s="189" t="s">
        <v>406</v>
      </c>
      <c r="B1160" s="209" t="s">
        <v>723</v>
      </c>
      <c r="C1160" s="271"/>
      <c r="D1160" s="276"/>
    </row>
    <row r="1161" spans="1:4" ht="15.75">
      <c r="A1161" s="167"/>
      <c r="B1161" s="187" t="s">
        <v>835</v>
      </c>
      <c r="C1161" s="271" t="s">
        <v>315</v>
      </c>
      <c r="D1161" s="276">
        <v>51818</v>
      </c>
    </row>
    <row r="1162" spans="1:4" ht="15.75">
      <c r="A1162" s="167"/>
      <c r="B1162" s="187" t="s">
        <v>836</v>
      </c>
      <c r="C1162" s="271" t="s">
        <v>315</v>
      </c>
      <c r="D1162" s="276">
        <v>114545</v>
      </c>
    </row>
    <row r="1163" spans="1:4" ht="15.75">
      <c r="A1163" s="167"/>
      <c r="B1163" s="187" t="s">
        <v>837</v>
      </c>
      <c r="C1163" s="271" t="s">
        <v>315</v>
      </c>
      <c r="D1163" s="276">
        <v>110909</v>
      </c>
    </row>
    <row r="1164" spans="1:4" ht="15.75">
      <c r="A1164" s="167"/>
      <c r="B1164" s="187" t="s">
        <v>0</v>
      </c>
      <c r="C1164" s="271" t="s">
        <v>315</v>
      </c>
      <c r="D1164" s="276">
        <v>89091</v>
      </c>
    </row>
    <row r="1165" spans="1:4" ht="15.75">
      <c r="A1165" s="167"/>
      <c r="B1165" s="187" t="s">
        <v>1</v>
      </c>
      <c r="C1165" s="271" t="s">
        <v>315</v>
      </c>
      <c r="D1165" s="276">
        <v>108182</v>
      </c>
    </row>
    <row r="1166" spans="1:4" ht="15" customHeight="1">
      <c r="A1166" s="167"/>
      <c r="B1166" s="187" t="s">
        <v>2</v>
      </c>
      <c r="C1166" s="271" t="s">
        <v>315</v>
      </c>
      <c r="D1166" s="276">
        <v>38182</v>
      </c>
    </row>
    <row r="1167" spans="1:4" ht="15.75">
      <c r="A1167" s="167"/>
      <c r="B1167" s="187" t="s">
        <v>3</v>
      </c>
      <c r="C1167" s="271" t="s">
        <v>315</v>
      </c>
      <c r="D1167" s="276">
        <v>61818</v>
      </c>
    </row>
    <row r="1168" spans="1:4" ht="15.75">
      <c r="A1168" s="167"/>
      <c r="B1168" s="187" t="s">
        <v>4</v>
      </c>
      <c r="C1168" s="271" t="s">
        <v>315</v>
      </c>
      <c r="D1168" s="276">
        <v>200000</v>
      </c>
    </row>
    <row r="1169" spans="1:4" ht="15.75">
      <c r="A1169" s="189" t="s">
        <v>406</v>
      </c>
      <c r="B1169" s="209" t="s">
        <v>5</v>
      </c>
      <c r="C1169" s="271"/>
      <c r="D1169" s="276"/>
    </row>
    <row r="1170" spans="1:4" ht="15.75">
      <c r="A1170" s="167"/>
      <c r="B1170" s="187" t="s">
        <v>6</v>
      </c>
      <c r="C1170" s="271" t="s">
        <v>315</v>
      </c>
      <c r="D1170" s="276">
        <v>91818</v>
      </c>
    </row>
    <row r="1171" spans="1:4" ht="15.75">
      <c r="A1171" s="167"/>
      <c r="B1171" s="187" t="s">
        <v>7</v>
      </c>
      <c r="C1171" s="271" t="s">
        <v>315</v>
      </c>
      <c r="D1171" s="276">
        <v>350909</v>
      </c>
    </row>
    <row r="1172" spans="1:4" ht="15.75" customHeight="1">
      <c r="A1172" s="167"/>
      <c r="B1172" s="187" t="s">
        <v>8</v>
      </c>
      <c r="C1172" s="271" t="s">
        <v>315</v>
      </c>
      <c r="D1172" s="276">
        <v>535455</v>
      </c>
    </row>
    <row r="1173" spans="1:4" ht="13.5" customHeight="1">
      <c r="A1173" s="167"/>
      <c r="B1173" s="187" t="s">
        <v>9</v>
      </c>
      <c r="C1173" s="271" t="s">
        <v>315</v>
      </c>
      <c r="D1173" s="276">
        <v>244545</v>
      </c>
    </row>
    <row r="1174" spans="1:4" ht="15" customHeight="1">
      <c r="A1174" s="167"/>
      <c r="B1174" s="187" t="s">
        <v>11</v>
      </c>
      <c r="C1174" s="271" t="s">
        <v>315</v>
      </c>
      <c r="D1174" s="276">
        <v>304545</v>
      </c>
    </row>
    <row r="1175" spans="1:4" ht="14.25" customHeight="1">
      <c r="A1175" s="167"/>
      <c r="B1175" s="187" t="s">
        <v>10</v>
      </c>
      <c r="C1175" s="271" t="s">
        <v>315</v>
      </c>
      <c r="D1175" s="276">
        <v>363636</v>
      </c>
    </row>
    <row r="1176" spans="1:4" ht="15.75">
      <c r="A1176" s="189" t="s">
        <v>406</v>
      </c>
      <c r="B1176" s="209" t="s">
        <v>12</v>
      </c>
      <c r="C1176" s="271"/>
      <c r="D1176" s="276"/>
    </row>
    <row r="1177" spans="1:4" ht="15.75">
      <c r="A1177" s="167"/>
      <c r="B1177" s="187" t="s">
        <v>13</v>
      </c>
      <c r="C1177" s="271" t="s">
        <v>315</v>
      </c>
      <c r="D1177" s="276">
        <v>10583636</v>
      </c>
    </row>
    <row r="1178" spans="1:4" ht="15.75">
      <c r="A1178" s="288"/>
      <c r="B1178" s="187" t="s">
        <v>14</v>
      </c>
      <c r="C1178" s="271" t="s">
        <v>315</v>
      </c>
      <c r="D1178" s="276">
        <v>2811818</v>
      </c>
    </row>
    <row r="1179" spans="1:4" ht="29.25">
      <c r="A1179" s="289" t="s">
        <v>1785</v>
      </c>
      <c r="B1179" s="209" t="s">
        <v>1812</v>
      </c>
      <c r="C1179" s="271"/>
      <c r="D1179" s="276"/>
    </row>
    <row r="1180" spans="1:4" ht="15.75">
      <c r="A1180" s="289" t="s">
        <v>406</v>
      </c>
      <c r="B1180" s="209" t="s">
        <v>1813</v>
      </c>
      <c r="C1180" s="271"/>
      <c r="D1180" s="276"/>
    </row>
    <row r="1181" spans="1:4" ht="15.75">
      <c r="A1181" s="288"/>
      <c r="B1181" s="187" t="s">
        <v>1814</v>
      </c>
      <c r="C1181" s="271" t="s">
        <v>1786</v>
      </c>
      <c r="D1181" s="276">
        <v>1920000</v>
      </c>
    </row>
    <row r="1182" spans="1:4" ht="15.75">
      <c r="A1182" s="288"/>
      <c r="B1182" s="187" t="s">
        <v>1815</v>
      </c>
      <c r="C1182" s="271" t="s">
        <v>1786</v>
      </c>
      <c r="D1182" s="276">
        <v>2600000</v>
      </c>
    </row>
    <row r="1183" spans="1:4" ht="15.75">
      <c r="A1183" s="288"/>
      <c r="B1183" s="187" t="s">
        <v>1816</v>
      </c>
      <c r="C1183" s="271" t="s">
        <v>1786</v>
      </c>
      <c r="D1183" s="276">
        <v>3500000</v>
      </c>
    </row>
    <row r="1184" spans="1:4" ht="15.75">
      <c r="A1184" s="288"/>
      <c r="B1184" s="187" t="s">
        <v>1817</v>
      </c>
      <c r="C1184" s="271" t="s">
        <v>1786</v>
      </c>
      <c r="D1184" s="276">
        <v>2450000</v>
      </c>
    </row>
    <row r="1185" spans="1:4" ht="15.75">
      <c r="A1185" s="288"/>
      <c r="B1185" s="187" t="s">
        <v>1818</v>
      </c>
      <c r="C1185" s="271" t="s">
        <v>1786</v>
      </c>
      <c r="D1185" s="276">
        <v>3390000</v>
      </c>
    </row>
    <row r="1186" spans="1:4" ht="15.75">
      <c r="A1186" s="288"/>
      <c r="B1186" s="187" t="s">
        <v>1819</v>
      </c>
      <c r="C1186" s="271" t="s">
        <v>1786</v>
      </c>
      <c r="D1186" s="276">
        <v>4560000</v>
      </c>
    </row>
    <row r="1187" spans="1:4" ht="15.75">
      <c r="A1187" s="288"/>
      <c r="B1187" s="187" t="s">
        <v>1820</v>
      </c>
      <c r="C1187" s="271" t="s">
        <v>1786</v>
      </c>
      <c r="D1187" s="276">
        <v>2100000</v>
      </c>
    </row>
    <row r="1188" spans="1:4" ht="15.75">
      <c r="A1188" s="288"/>
      <c r="B1188" s="187" t="s">
        <v>1821</v>
      </c>
      <c r="C1188" s="271" t="s">
        <v>1786</v>
      </c>
      <c r="D1188" s="276">
        <v>2850000</v>
      </c>
    </row>
    <row r="1189" spans="1:4" ht="15.75">
      <c r="A1189" s="288"/>
      <c r="B1189" s="187" t="s">
        <v>1822</v>
      </c>
      <c r="C1189" s="271" t="s">
        <v>1786</v>
      </c>
      <c r="D1189" s="276">
        <v>3750000</v>
      </c>
    </row>
    <row r="1190" spans="1:4" ht="15.75">
      <c r="A1190" s="288"/>
      <c r="B1190" s="187" t="s">
        <v>1823</v>
      </c>
      <c r="C1190" s="271" t="s">
        <v>1786</v>
      </c>
      <c r="D1190" s="276">
        <v>2620000</v>
      </c>
    </row>
    <row r="1191" spans="1:4" ht="15.75">
      <c r="A1191" s="288"/>
      <c r="B1191" s="187" t="s">
        <v>1824</v>
      </c>
      <c r="C1191" s="271" t="s">
        <v>1786</v>
      </c>
      <c r="D1191" s="276">
        <v>3580000</v>
      </c>
    </row>
    <row r="1192" spans="1:4" ht="15.75">
      <c r="A1192" s="288"/>
      <c r="B1192" s="187" t="s">
        <v>1825</v>
      </c>
      <c r="C1192" s="271" t="s">
        <v>1786</v>
      </c>
      <c r="D1192" s="276">
        <v>4800000</v>
      </c>
    </row>
    <row r="1193" spans="1:4" ht="15.75">
      <c r="A1193" s="289" t="s">
        <v>406</v>
      </c>
      <c r="B1193" s="209" t="s">
        <v>1826</v>
      </c>
      <c r="C1193" s="271"/>
      <c r="D1193" s="276"/>
    </row>
    <row r="1194" spans="1:4" ht="15.75">
      <c r="A1194" s="288"/>
      <c r="B1194" s="187" t="s">
        <v>1827</v>
      </c>
      <c r="C1194" s="271" t="s">
        <v>1786</v>
      </c>
      <c r="D1194" s="276">
        <v>2250000</v>
      </c>
    </row>
    <row r="1195" spans="1:4" ht="15.75">
      <c r="A1195" s="288"/>
      <c r="B1195" s="187" t="s">
        <v>1828</v>
      </c>
      <c r="C1195" s="271" t="s">
        <v>1786</v>
      </c>
      <c r="D1195" s="276">
        <v>3580000</v>
      </c>
    </row>
    <row r="1196" spans="1:4" ht="15.75">
      <c r="A1196" s="288"/>
      <c r="B1196" s="187" t="s">
        <v>1829</v>
      </c>
      <c r="C1196" s="271" t="s">
        <v>1786</v>
      </c>
      <c r="D1196" s="276">
        <v>2860000</v>
      </c>
    </row>
    <row r="1197" spans="1:4" ht="15.75">
      <c r="A1197" s="288"/>
      <c r="B1197" s="187" t="s">
        <v>1830</v>
      </c>
      <c r="C1197" s="271" t="s">
        <v>1786</v>
      </c>
      <c r="D1197" s="276">
        <v>4020000</v>
      </c>
    </row>
    <row r="1198" spans="1:4" ht="15.75">
      <c r="A1198" s="288" t="s">
        <v>406</v>
      </c>
      <c r="B1198" s="209" t="s">
        <v>1831</v>
      </c>
      <c r="C1198" s="271"/>
      <c r="D1198" s="276"/>
    </row>
    <row r="1199" spans="1:4" ht="15.75">
      <c r="A1199" s="288"/>
      <c r="B1199" s="187" t="s">
        <v>1832</v>
      </c>
      <c r="C1199" s="271" t="s">
        <v>1833</v>
      </c>
      <c r="D1199" s="276">
        <v>1000000</v>
      </c>
    </row>
    <row r="1200" spans="1:4" ht="15.75">
      <c r="A1200" s="288"/>
      <c r="B1200" s="187" t="s">
        <v>1834</v>
      </c>
      <c r="C1200" s="271" t="s">
        <v>1833</v>
      </c>
      <c r="D1200" s="276">
        <v>1580000</v>
      </c>
    </row>
    <row r="1201" spans="1:4" ht="15.75">
      <c r="A1201" s="288"/>
      <c r="B1201" s="187" t="s">
        <v>1835</v>
      </c>
      <c r="C1201" s="271" t="s">
        <v>1833</v>
      </c>
      <c r="D1201" s="276">
        <v>780000</v>
      </c>
    </row>
    <row r="1202" spans="1:4" ht="15.75">
      <c r="A1202" s="288"/>
      <c r="B1202" s="187" t="s">
        <v>1836</v>
      </c>
      <c r="C1202" s="271" t="s">
        <v>1833</v>
      </c>
      <c r="D1202" s="276">
        <v>1150000</v>
      </c>
    </row>
    <row r="1203" spans="1:4" ht="15.75">
      <c r="A1203" s="288"/>
      <c r="B1203" s="187" t="s">
        <v>1837</v>
      </c>
      <c r="C1203" s="271" t="s">
        <v>1833</v>
      </c>
      <c r="D1203" s="276">
        <v>700000</v>
      </c>
    </row>
    <row r="1204" spans="1:4" ht="15.75">
      <c r="A1204" s="288"/>
      <c r="B1204" s="187" t="s">
        <v>1838</v>
      </c>
      <c r="C1204" s="271" t="s">
        <v>1833</v>
      </c>
      <c r="D1204" s="276">
        <v>1050000</v>
      </c>
    </row>
    <row r="1205" spans="1:4" ht="15.75">
      <c r="A1205" s="288" t="s">
        <v>406</v>
      </c>
      <c r="B1205" s="209" t="s">
        <v>1839</v>
      </c>
      <c r="C1205" s="271"/>
      <c r="D1205" s="276"/>
    </row>
    <row r="1206" spans="1:4" ht="15.75">
      <c r="A1206" s="288"/>
      <c r="B1206" s="187" t="s">
        <v>1840</v>
      </c>
      <c r="C1206" s="271" t="s">
        <v>1333</v>
      </c>
      <c r="D1206" s="276">
        <v>4292643</v>
      </c>
    </row>
    <row r="1207" spans="1:4" ht="15.75">
      <c r="A1207" s="288"/>
      <c r="B1207" s="187" t="s">
        <v>1841</v>
      </c>
      <c r="C1207" s="271" t="s">
        <v>1333</v>
      </c>
      <c r="D1207" s="276">
        <v>4631929</v>
      </c>
    </row>
    <row r="1208" spans="1:4" ht="15.75">
      <c r="A1208" s="288"/>
      <c r="B1208" s="187" t="s">
        <v>1842</v>
      </c>
      <c r="C1208" s="271" t="s">
        <v>1333</v>
      </c>
      <c r="D1208" s="276">
        <v>5150357</v>
      </c>
    </row>
    <row r="1209" spans="1:4" ht="15.75">
      <c r="A1209" s="288"/>
      <c r="B1209" s="187" t="s">
        <v>1843</v>
      </c>
      <c r="C1209" s="271" t="s">
        <v>1333</v>
      </c>
      <c r="D1209" s="276">
        <v>4869700</v>
      </c>
    </row>
    <row r="1210" spans="1:4" ht="15.75">
      <c r="A1210" s="288"/>
      <c r="B1210" s="187" t="s">
        <v>1844</v>
      </c>
      <c r="C1210" s="271" t="s">
        <v>1333</v>
      </c>
      <c r="D1210" s="276">
        <v>5799750</v>
      </c>
    </row>
    <row r="1211" spans="1:4" ht="15.75">
      <c r="A1211" s="288"/>
      <c r="B1211" s="187" t="s">
        <v>1845</v>
      </c>
      <c r="C1211" s="271" t="s">
        <v>1333</v>
      </c>
      <c r="D1211" s="276">
        <v>6800100</v>
      </c>
    </row>
    <row r="1212" spans="1:4" ht="15.75">
      <c r="A1212" s="288" t="s">
        <v>406</v>
      </c>
      <c r="B1212" s="209" t="s">
        <v>1846</v>
      </c>
      <c r="C1212" s="271"/>
      <c r="D1212" s="276"/>
    </row>
    <row r="1213" spans="1:4" ht="15.75">
      <c r="A1213" s="288"/>
      <c r="B1213" s="187" t="s">
        <v>1847</v>
      </c>
      <c r="C1213" s="271" t="s">
        <v>1333</v>
      </c>
      <c r="D1213" s="276">
        <v>1500000</v>
      </c>
    </row>
    <row r="1214" spans="1:4" ht="15.75">
      <c r="A1214" s="288"/>
      <c r="B1214" s="187" t="s">
        <v>1848</v>
      </c>
      <c r="C1214" s="271" t="s">
        <v>1333</v>
      </c>
      <c r="D1214" s="276">
        <v>1583000</v>
      </c>
    </row>
    <row r="1215" spans="1:4" ht="15.75">
      <c r="A1215" s="288"/>
      <c r="B1215" s="187" t="s">
        <v>1849</v>
      </c>
      <c r="C1215" s="271" t="s">
        <v>1333</v>
      </c>
      <c r="D1215" s="276">
        <v>1550000</v>
      </c>
    </row>
    <row r="1216" spans="1:4" ht="15.75">
      <c r="A1216" s="288"/>
      <c r="B1216" s="187" t="s">
        <v>1850</v>
      </c>
      <c r="C1216" s="271" t="s">
        <v>1333</v>
      </c>
      <c r="D1216" s="276">
        <v>1740000</v>
      </c>
    </row>
    <row r="1217" spans="1:4" ht="15.75">
      <c r="A1217" s="288"/>
      <c r="B1217" s="187" t="s">
        <v>1851</v>
      </c>
      <c r="C1217" s="271" t="s">
        <v>1333</v>
      </c>
      <c r="D1217" s="276">
        <v>1927000</v>
      </c>
    </row>
    <row r="1218" spans="1:4" ht="15.75">
      <c r="A1218" s="288"/>
      <c r="B1218" s="187" t="s">
        <v>1852</v>
      </c>
      <c r="C1218" s="271" t="s">
        <v>1333</v>
      </c>
      <c r="D1218" s="276">
        <v>1950000</v>
      </c>
    </row>
    <row r="1219" spans="1:4" ht="15.75">
      <c r="A1219" s="288" t="s">
        <v>406</v>
      </c>
      <c r="B1219" s="209" t="s">
        <v>1853</v>
      </c>
      <c r="C1219" s="271"/>
      <c r="D1219" s="276"/>
    </row>
    <row r="1220" spans="1:4" ht="15.75">
      <c r="A1220" s="288"/>
      <c r="B1220" s="187" t="s">
        <v>1854</v>
      </c>
      <c r="C1220" s="271" t="s">
        <v>1786</v>
      </c>
      <c r="D1220" s="276">
        <v>2050000</v>
      </c>
    </row>
    <row r="1221" spans="1:4" ht="15.75">
      <c r="A1221" s="288"/>
      <c r="B1221" s="187" t="s">
        <v>1855</v>
      </c>
      <c r="C1221" s="271" t="s">
        <v>1786</v>
      </c>
      <c r="D1221" s="276">
        <v>5550000</v>
      </c>
    </row>
    <row r="1222" spans="1:4" ht="15.75">
      <c r="A1222" s="288"/>
      <c r="B1222" s="187" t="s">
        <v>1856</v>
      </c>
      <c r="C1222" s="271" t="s">
        <v>1786</v>
      </c>
      <c r="D1222" s="276">
        <v>1800000</v>
      </c>
    </row>
    <row r="1223" spans="1:4" ht="15.75">
      <c r="A1223" s="288"/>
      <c r="B1223" s="187" t="s">
        <v>1857</v>
      </c>
      <c r="C1223" s="271" t="s">
        <v>1786</v>
      </c>
      <c r="D1223" s="276">
        <v>1870000</v>
      </c>
    </row>
    <row r="1224" spans="1:4" ht="15.75">
      <c r="A1224" s="288" t="s">
        <v>406</v>
      </c>
      <c r="B1224" s="209" t="s">
        <v>1858</v>
      </c>
      <c r="C1224" s="271"/>
      <c r="D1224" s="276"/>
    </row>
    <row r="1225" spans="1:4" ht="15.75">
      <c r="A1225" s="288"/>
      <c r="B1225" s="187" t="s">
        <v>1859</v>
      </c>
      <c r="C1225" s="271" t="s">
        <v>1333</v>
      </c>
      <c r="D1225" s="276">
        <v>1400000</v>
      </c>
    </row>
    <row r="1226" spans="1:4" ht="15.75">
      <c r="A1226" s="288"/>
      <c r="B1226" s="187" t="s">
        <v>1860</v>
      </c>
      <c r="C1226" s="271" t="s">
        <v>1333</v>
      </c>
      <c r="D1226" s="276">
        <v>1503000</v>
      </c>
    </row>
    <row r="1227" spans="1:4" ht="15.75">
      <c r="A1227" s="288" t="s">
        <v>406</v>
      </c>
      <c r="B1227" s="209" t="s">
        <v>1861</v>
      </c>
      <c r="C1227" s="271"/>
      <c r="D1227" s="276"/>
    </row>
    <row r="1228" spans="1:4" ht="15.75">
      <c r="A1228" s="288"/>
      <c r="B1228" s="187" t="s">
        <v>1862</v>
      </c>
      <c r="C1228" s="271" t="s">
        <v>1333</v>
      </c>
      <c r="D1228" s="276">
        <v>300000</v>
      </c>
    </row>
    <row r="1229" spans="1:4" ht="15.75">
      <c r="A1229" s="288"/>
      <c r="B1229" s="187" t="s">
        <v>1863</v>
      </c>
      <c r="C1229" s="271" t="s">
        <v>1333</v>
      </c>
      <c r="D1229" s="276">
        <v>550000</v>
      </c>
    </row>
    <row r="1230" spans="1:4" ht="15.75">
      <c r="A1230" s="289" t="s">
        <v>1934</v>
      </c>
      <c r="B1230" s="209" t="s">
        <v>1935</v>
      </c>
      <c r="C1230" s="271"/>
      <c r="D1230" s="276"/>
    </row>
    <row r="1231" spans="1:4" ht="30">
      <c r="A1231" s="289"/>
      <c r="B1231" s="285" t="s">
        <v>2157</v>
      </c>
      <c r="C1231" s="271"/>
      <c r="D1231" s="276"/>
    </row>
    <row r="1232" spans="1:4" ht="15" customHeight="1">
      <c r="A1232" s="330" t="s">
        <v>406</v>
      </c>
      <c r="B1232" s="331" t="s">
        <v>2089</v>
      </c>
      <c r="C1232" s="332"/>
      <c r="D1232" s="372"/>
    </row>
    <row r="1233" spans="1:4" ht="15.75">
      <c r="A1233" s="330"/>
      <c r="B1233" s="334" t="s">
        <v>2090</v>
      </c>
      <c r="C1233" s="332"/>
      <c r="D1233" s="372"/>
    </row>
    <row r="1234" spans="1:4" ht="15.75">
      <c r="A1234" s="333"/>
      <c r="B1234" s="335" t="s">
        <v>1936</v>
      </c>
      <c r="C1234" s="336" t="s">
        <v>405</v>
      </c>
      <c r="D1234" s="373">
        <v>1170</v>
      </c>
    </row>
    <row r="1235" spans="1:4" ht="15.75">
      <c r="A1235" s="333"/>
      <c r="B1235" s="335" t="s">
        <v>1937</v>
      </c>
      <c r="C1235" s="336" t="s">
        <v>405</v>
      </c>
      <c r="D1235" s="373">
        <v>1810</v>
      </c>
    </row>
    <row r="1236" spans="1:4" ht="15.75">
      <c r="A1236" s="333"/>
      <c r="B1236" s="335" t="s">
        <v>1938</v>
      </c>
      <c r="C1236" s="336" t="s">
        <v>405</v>
      </c>
      <c r="D1236" s="373">
        <v>2470</v>
      </c>
    </row>
    <row r="1237" spans="1:4" ht="15.75">
      <c r="A1237" s="333"/>
      <c r="B1237" s="335" t="s">
        <v>1939</v>
      </c>
      <c r="C1237" s="336" t="s">
        <v>405</v>
      </c>
      <c r="D1237" s="373">
        <v>3150</v>
      </c>
    </row>
    <row r="1238" spans="1:4" ht="15.75">
      <c r="A1238" s="337"/>
      <c r="B1238" s="334" t="s">
        <v>2091</v>
      </c>
      <c r="C1238" s="332"/>
      <c r="D1238" s="374"/>
    </row>
    <row r="1239" spans="1:4" ht="15" customHeight="1">
      <c r="A1239" s="333"/>
      <c r="B1239" s="335" t="s">
        <v>969</v>
      </c>
      <c r="C1239" s="336" t="s">
        <v>405</v>
      </c>
      <c r="D1239" s="373">
        <v>4810</v>
      </c>
    </row>
    <row r="1240" spans="1:4" ht="15.75">
      <c r="A1240" s="333"/>
      <c r="B1240" s="335" t="s">
        <v>1940</v>
      </c>
      <c r="C1240" s="336" t="s">
        <v>405</v>
      </c>
      <c r="D1240" s="373">
        <v>6280</v>
      </c>
    </row>
    <row r="1241" spans="1:4" ht="15.75">
      <c r="A1241" s="333"/>
      <c r="B1241" s="335" t="s">
        <v>1941</v>
      </c>
      <c r="C1241" s="336" t="s">
        <v>405</v>
      </c>
      <c r="D1241" s="373">
        <v>7690</v>
      </c>
    </row>
    <row r="1242" spans="1:4" ht="15.75">
      <c r="A1242" s="333"/>
      <c r="B1242" s="335" t="s">
        <v>1942</v>
      </c>
      <c r="C1242" s="336" t="s">
        <v>405</v>
      </c>
      <c r="D1242" s="373">
        <v>9280</v>
      </c>
    </row>
    <row r="1243" spans="1:4" ht="15.75">
      <c r="A1243" s="333"/>
      <c r="B1243" s="335" t="s">
        <v>1943</v>
      </c>
      <c r="C1243" s="336" t="s">
        <v>405</v>
      </c>
      <c r="D1243" s="373">
        <v>11990</v>
      </c>
    </row>
    <row r="1244" spans="1:4" ht="15.75">
      <c r="A1244" s="333"/>
      <c r="B1244" s="335" t="s">
        <v>1944</v>
      </c>
      <c r="C1244" s="336" t="s">
        <v>405</v>
      </c>
      <c r="D1244" s="373">
        <v>17710</v>
      </c>
    </row>
    <row r="1245" spans="1:4" ht="15.75">
      <c r="A1245" s="333"/>
      <c r="B1245" s="335" t="s">
        <v>1945</v>
      </c>
      <c r="C1245" s="336" t="s">
        <v>405</v>
      </c>
      <c r="D1245" s="373">
        <v>24320</v>
      </c>
    </row>
    <row r="1246" spans="1:4" ht="15.75">
      <c r="A1246" s="333"/>
      <c r="B1246" s="335" t="s">
        <v>1946</v>
      </c>
      <c r="C1246" s="336" t="s">
        <v>405</v>
      </c>
      <c r="D1246" s="373">
        <v>30920</v>
      </c>
    </row>
    <row r="1247" spans="1:4" ht="15.75">
      <c r="A1247" s="333"/>
      <c r="B1247" s="335" t="s">
        <v>1947</v>
      </c>
      <c r="C1247" s="336" t="s">
        <v>405</v>
      </c>
      <c r="D1247" s="373">
        <v>49280</v>
      </c>
    </row>
    <row r="1248" spans="1:4" ht="15.75">
      <c r="A1248" s="333"/>
      <c r="B1248" s="335" t="s">
        <v>1948</v>
      </c>
      <c r="C1248" s="336" t="s">
        <v>405</v>
      </c>
      <c r="D1248" s="373">
        <v>72900</v>
      </c>
    </row>
    <row r="1249" spans="1:4" ht="15.75">
      <c r="A1249" s="333"/>
      <c r="B1249" s="335" t="s">
        <v>1949</v>
      </c>
      <c r="C1249" s="336" t="s">
        <v>405</v>
      </c>
      <c r="D1249" s="373">
        <v>94510</v>
      </c>
    </row>
    <row r="1250" spans="1:4" ht="15">
      <c r="A1250" s="337" t="s">
        <v>406</v>
      </c>
      <c r="B1250" s="331" t="s">
        <v>2092</v>
      </c>
      <c r="C1250" s="331"/>
      <c r="D1250" s="374"/>
    </row>
    <row r="1251" spans="1:4" ht="15.75">
      <c r="A1251" s="333"/>
      <c r="B1251" s="335" t="s">
        <v>1950</v>
      </c>
      <c r="C1251" s="336" t="s">
        <v>405</v>
      </c>
      <c r="D1251" s="373">
        <v>4630</v>
      </c>
    </row>
    <row r="1252" spans="1:4" ht="15.75">
      <c r="A1252" s="333"/>
      <c r="B1252" s="335" t="s">
        <v>1951</v>
      </c>
      <c r="C1252" s="336" t="s">
        <v>405</v>
      </c>
      <c r="D1252" s="373">
        <v>6210</v>
      </c>
    </row>
    <row r="1253" spans="1:4" ht="15.75">
      <c r="A1253" s="333"/>
      <c r="B1253" s="335" t="s">
        <v>1952</v>
      </c>
      <c r="C1253" s="336" t="s">
        <v>405</v>
      </c>
      <c r="D1253" s="373">
        <v>7350</v>
      </c>
    </row>
    <row r="1254" spans="1:4" ht="15.75">
      <c r="A1254" s="333"/>
      <c r="B1254" s="335" t="s">
        <v>1953</v>
      </c>
      <c r="C1254" s="336" t="s">
        <v>405</v>
      </c>
      <c r="D1254" s="373">
        <v>11890</v>
      </c>
    </row>
    <row r="1255" spans="1:4" ht="15.75">
      <c r="A1255" s="333"/>
      <c r="B1255" s="335" t="s">
        <v>1954</v>
      </c>
      <c r="C1255" s="336" t="s">
        <v>405</v>
      </c>
      <c r="D1255" s="373">
        <v>17780</v>
      </c>
    </row>
    <row r="1256" spans="1:4" ht="15">
      <c r="A1256" s="337" t="s">
        <v>406</v>
      </c>
      <c r="B1256" s="331" t="s">
        <v>2093</v>
      </c>
      <c r="C1256" s="331"/>
      <c r="D1256" s="374"/>
    </row>
    <row r="1257" spans="1:4" ht="15.75">
      <c r="A1257" s="333"/>
      <c r="B1257" s="335" t="s">
        <v>1955</v>
      </c>
      <c r="C1257" s="336" t="s">
        <v>405</v>
      </c>
      <c r="D1257" s="373">
        <v>2710</v>
      </c>
    </row>
    <row r="1258" spans="1:4" ht="15.75">
      <c r="A1258" s="333"/>
      <c r="B1258" s="335" t="s">
        <v>1956</v>
      </c>
      <c r="C1258" s="336" t="s">
        <v>405</v>
      </c>
      <c r="D1258" s="373">
        <v>4260</v>
      </c>
    </row>
    <row r="1259" spans="1:4" ht="15.75">
      <c r="A1259" s="333"/>
      <c r="B1259" s="335" t="s">
        <v>1957</v>
      </c>
      <c r="C1259" s="336" t="s">
        <v>405</v>
      </c>
      <c r="D1259" s="373">
        <v>5290</v>
      </c>
    </row>
    <row r="1260" spans="1:4" ht="15.75">
      <c r="A1260" s="333"/>
      <c r="B1260" s="335" t="s">
        <v>1958</v>
      </c>
      <c r="C1260" s="336" t="s">
        <v>405</v>
      </c>
      <c r="D1260" s="373">
        <v>7280</v>
      </c>
    </row>
    <row r="1261" spans="1:4" ht="15.75">
      <c r="A1261" s="333"/>
      <c r="B1261" s="335" t="s">
        <v>970</v>
      </c>
      <c r="C1261" s="336" t="s">
        <v>405</v>
      </c>
      <c r="D1261" s="373">
        <v>10010</v>
      </c>
    </row>
    <row r="1262" spans="1:4" ht="15.75">
      <c r="A1262" s="333"/>
      <c r="B1262" s="335" t="s">
        <v>1959</v>
      </c>
      <c r="C1262" s="336" t="s">
        <v>405</v>
      </c>
      <c r="D1262" s="373">
        <v>13680</v>
      </c>
    </row>
    <row r="1263" spans="1:4" ht="15.75">
      <c r="A1263" s="333"/>
      <c r="B1263" s="335" t="s">
        <v>1960</v>
      </c>
      <c r="C1263" s="336" t="s">
        <v>405</v>
      </c>
      <c r="D1263" s="373">
        <v>16070</v>
      </c>
    </row>
    <row r="1264" spans="1:4" ht="15.75">
      <c r="A1264" s="333"/>
      <c r="B1264" s="335" t="s">
        <v>1961</v>
      </c>
      <c r="C1264" s="336" t="s">
        <v>405</v>
      </c>
      <c r="D1264" s="373">
        <v>20240</v>
      </c>
    </row>
    <row r="1265" spans="1:4" ht="15.75">
      <c r="A1265" s="333"/>
      <c r="B1265" s="335" t="s">
        <v>1962</v>
      </c>
      <c r="C1265" s="336" t="s">
        <v>405</v>
      </c>
      <c r="D1265" s="373">
        <v>25050</v>
      </c>
    </row>
    <row r="1266" spans="1:4" ht="15.75">
      <c r="A1266" s="333"/>
      <c r="B1266" s="335" t="s">
        <v>1963</v>
      </c>
      <c r="C1266" s="336" t="s">
        <v>405</v>
      </c>
      <c r="D1266" s="373">
        <v>37730</v>
      </c>
    </row>
    <row r="1267" spans="1:4" ht="15">
      <c r="A1267" s="337" t="s">
        <v>406</v>
      </c>
      <c r="B1267" s="331" t="s">
        <v>2094</v>
      </c>
      <c r="C1267" s="332"/>
      <c r="D1267" s="374"/>
    </row>
    <row r="1268" spans="1:4" ht="15.75">
      <c r="A1268" s="333"/>
      <c r="B1268" s="335" t="s">
        <v>1964</v>
      </c>
      <c r="C1268" s="336" t="s">
        <v>405</v>
      </c>
      <c r="D1268" s="373">
        <v>6050</v>
      </c>
    </row>
    <row r="1269" spans="1:4" ht="15.75">
      <c r="A1269" s="333"/>
      <c r="B1269" s="335" t="s">
        <v>1965</v>
      </c>
      <c r="C1269" s="336" t="s">
        <v>405</v>
      </c>
      <c r="D1269" s="373">
        <v>8170</v>
      </c>
    </row>
    <row r="1270" spans="1:4" ht="15.75">
      <c r="A1270" s="333"/>
      <c r="B1270" s="335" t="s">
        <v>1966</v>
      </c>
      <c r="C1270" s="336" t="s">
        <v>405</v>
      </c>
      <c r="D1270" s="373">
        <v>9260</v>
      </c>
    </row>
    <row r="1271" spans="1:4" ht="15.75">
      <c r="A1271" s="333"/>
      <c r="B1271" s="335" t="s">
        <v>972</v>
      </c>
      <c r="C1271" s="336" t="s">
        <v>405</v>
      </c>
      <c r="D1271" s="373">
        <v>15640</v>
      </c>
    </row>
    <row r="1272" spans="1:4" ht="15.75">
      <c r="A1272" s="333"/>
      <c r="B1272" s="335" t="s">
        <v>1967</v>
      </c>
      <c r="C1272" s="336" t="s">
        <v>405</v>
      </c>
      <c r="D1272" s="373">
        <v>25120</v>
      </c>
    </row>
    <row r="1273" spans="1:4" ht="15.75">
      <c r="A1273" s="333"/>
      <c r="B1273" s="335" t="s">
        <v>1968</v>
      </c>
      <c r="C1273" s="336" t="s">
        <v>405</v>
      </c>
      <c r="D1273" s="373">
        <v>38660</v>
      </c>
    </row>
    <row r="1274" spans="1:4" ht="15.75">
      <c r="A1274" s="333"/>
      <c r="B1274" s="335" t="s">
        <v>1969</v>
      </c>
      <c r="C1274" s="336" t="s">
        <v>405</v>
      </c>
      <c r="D1274" s="373">
        <v>58600</v>
      </c>
    </row>
    <row r="1275" spans="1:4" ht="15.75">
      <c r="A1275" s="333"/>
      <c r="B1275" s="335" t="s">
        <v>1970</v>
      </c>
      <c r="C1275" s="336" t="s">
        <v>405</v>
      </c>
      <c r="D1275" s="373">
        <v>102850</v>
      </c>
    </row>
    <row r="1276" spans="1:4" ht="15">
      <c r="A1276" s="337" t="s">
        <v>406</v>
      </c>
      <c r="B1276" s="331" t="s">
        <v>2095</v>
      </c>
      <c r="C1276" s="331"/>
      <c r="D1276" s="374"/>
    </row>
    <row r="1277" spans="1:4" ht="15.75">
      <c r="A1277" s="333"/>
      <c r="B1277" s="335" t="s">
        <v>1971</v>
      </c>
      <c r="C1277" s="336" t="s">
        <v>405</v>
      </c>
      <c r="D1277" s="373">
        <v>8390</v>
      </c>
    </row>
    <row r="1278" spans="1:4" ht="15.75">
      <c r="A1278" s="333"/>
      <c r="B1278" s="335" t="s">
        <v>1972</v>
      </c>
      <c r="C1278" s="336" t="s">
        <v>405</v>
      </c>
      <c r="D1278" s="373">
        <v>11810</v>
      </c>
    </row>
    <row r="1279" spans="1:4" ht="15.75">
      <c r="A1279" s="333"/>
      <c r="B1279" s="335" t="s">
        <v>1973</v>
      </c>
      <c r="C1279" s="336" t="s">
        <v>405</v>
      </c>
      <c r="D1279" s="373">
        <v>14690</v>
      </c>
    </row>
    <row r="1280" spans="1:4" ht="15.75">
      <c r="A1280" s="333"/>
      <c r="B1280" s="335" t="s">
        <v>973</v>
      </c>
      <c r="C1280" s="336" t="s">
        <v>405</v>
      </c>
      <c r="D1280" s="373">
        <v>20490</v>
      </c>
    </row>
    <row r="1281" spans="1:4" ht="15.75">
      <c r="A1281" s="333"/>
      <c r="B1281" s="335" t="s">
        <v>1974</v>
      </c>
      <c r="C1281" s="336" t="s">
        <v>405</v>
      </c>
      <c r="D1281" s="373">
        <v>29880</v>
      </c>
    </row>
    <row r="1282" spans="1:4" ht="15.75">
      <c r="A1282" s="333"/>
      <c r="B1282" s="335" t="s">
        <v>1975</v>
      </c>
      <c r="C1282" s="336" t="s">
        <v>405</v>
      </c>
      <c r="D1282" s="373">
        <v>32750</v>
      </c>
    </row>
    <row r="1283" spans="1:4" ht="15.75">
      <c r="A1283" s="333"/>
      <c r="B1283" s="335" t="s">
        <v>1976</v>
      </c>
      <c r="C1283" s="336" t="s">
        <v>405</v>
      </c>
      <c r="D1283" s="373">
        <v>40270</v>
      </c>
    </row>
    <row r="1284" spans="1:4" ht="15.75">
      <c r="A1284" s="333"/>
      <c r="B1284" s="335" t="s">
        <v>1977</v>
      </c>
      <c r="C1284" s="336" t="s">
        <v>405</v>
      </c>
      <c r="D1284" s="373">
        <v>50830</v>
      </c>
    </row>
    <row r="1285" spans="1:4" ht="15.75">
      <c r="A1285" s="333"/>
      <c r="B1285" s="335" t="s">
        <v>1978</v>
      </c>
      <c r="C1285" s="336" t="s">
        <v>405</v>
      </c>
      <c r="D1285" s="373">
        <v>76940</v>
      </c>
    </row>
    <row r="1286" spans="1:4" ht="28.5">
      <c r="A1286" s="337" t="s">
        <v>406</v>
      </c>
      <c r="B1286" s="338" t="s">
        <v>2096</v>
      </c>
      <c r="C1286" s="331"/>
      <c r="D1286" s="374"/>
    </row>
    <row r="1287" spans="1:4" ht="15.75">
      <c r="A1287" s="333"/>
      <c r="B1287" s="335" t="s">
        <v>967</v>
      </c>
      <c r="C1287" s="336" t="s">
        <v>405</v>
      </c>
      <c r="D1287" s="373">
        <v>4810</v>
      </c>
    </row>
    <row r="1288" spans="1:4" ht="15" customHeight="1">
      <c r="A1288" s="333"/>
      <c r="B1288" s="335" t="s">
        <v>1979</v>
      </c>
      <c r="C1288" s="336" t="s">
        <v>405</v>
      </c>
      <c r="D1288" s="373">
        <v>6260</v>
      </c>
    </row>
    <row r="1289" spans="1:4" ht="15.75">
      <c r="A1289" s="333"/>
      <c r="B1289" s="335" t="s">
        <v>1980</v>
      </c>
      <c r="C1289" s="336" t="s">
        <v>405</v>
      </c>
      <c r="D1289" s="373">
        <v>7690</v>
      </c>
    </row>
    <row r="1290" spans="1:4" ht="15.75">
      <c r="A1290" s="333"/>
      <c r="B1290" s="335" t="s">
        <v>1981</v>
      </c>
      <c r="C1290" s="336" t="s">
        <v>405</v>
      </c>
      <c r="D1290" s="373">
        <v>9280</v>
      </c>
    </row>
    <row r="1291" spans="1:4" ht="15.75">
      <c r="A1291" s="333"/>
      <c r="B1291" s="335" t="s">
        <v>1982</v>
      </c>
      <c r="C1291" s="336" t="s">
        <v>405</v>
      </c>
      <c r="D1291" s="373">
        <v>11990</v>
      </c>
    </row>
    <row r="1292" spans="1:4" ht="15.75">
      <c r="A1292" s="333"/>
      <c r="B1292" s="335" t="s">
        <v>1983</v>
      </c>
      <c r="C1292" s="336" t="s">
        <v>405</v>
      </c>
      <c r="D1292" s="373">
        <v>17710</v>
      </c>
    </row>
    <row r="1293" spans="1:4" ht="15.75">
      <c r="A1293" s="333"/>
      <c r="B1293" s="335" t="s">
        <v>1984</v>
      </c>
      <c r="C1293" s="336" t="s">
        <v>405</v>
      </c>
      <c r="D1293" s="373">
        <v>28480</v>
      </c>
    </row>
    <row r="1294" spans="1:4" ht="15.75">
      <c r="A1294" s="333"/>
      <c r="B1294" s="335" t="s">
        <v>1985</v>
      </c>
      <c r="C1294" s="336" t="s">
        <v>405</v>
      </c>
      <c r="D1294" s="373">
        <v>43310</v>
      </c>
    </row>
    <row r="1295" spans="1:4" ht="15.75">
      <c r="A1295" s="333"/>
      <c r="B1295" s="335" t="s">
        <v>1986</v>
      </c>
      <c r="C1295" s="336" t="s">
        <v>405</v>
      </c>
      <c r="D1295" s="373">
        <v>67430</v>
      </c>
    </row>
    <row r="1296" spans="1:4" ht="15.75">
      <c r="A1296" s="333"/>
      <c r="B1296" s="335" t="s">
        <v>1987</v>
      </c>
      <c r="C1296" s="336" t="s">
        <v>405</v>
      </c>
      <c r="D1296" s="373">
        <v>94510</v>
      </c>
    </row>
    <row r="1297" spans="1:4" ht="15.75">
      <c r="A1297" s="333"/>
      <c r="B1297" s="335" t="s">
        <v>1988</v>
      </c>
      <c r="C1297" s="336" t="s">
        <v>405</v>
      </c>
      <c r="D1297" s="373">
        <v>130320</v>
      </c>
    </row>
    <row r="1298" spans="1:4" ht="15.75">
      <c r="A1298" s="333"/>
      <c r="B1298" s="335" t="s">
        <v>1989</v>
      </c>
      <c r="C1298" s="336" t="s">
        <v>405</v>
      </c>
      <c r="D1298" s="373">
        <v>183900</v>
      </c>
    </row>
    <row r="1299" spans="1:4" ht="15.75">
      <c r="A1299" s="333"/>
      <c r="B1299" s="335" t="s">
        <v>1990</v>
      </c>
      <c r="C1299" s="336" t="s">
        <v>405</v>
      </c>
      <c r="D1299" s="373">
        <v>257630</v>
      </c>
    </row>
    <row r="1300" spans="1:4" ht="15.75">
      <c r="A1300" s="333"/>
      <c r="B1300" s="335" t="s">
        <v>1991</v>
      </c>
      <c r="C1300" s="336" t="s">
        <v>405</v>
      </c>
      <c r="D1300" s="373">
        <v>322850</v>
      </c>
    </row>
    <row r="1301" spans="1:4" ht="15.75">
      <c r="A1301" s="333"/>
      <c r="B1301" s="335" t="s">
        <v>1992</v>
      </c>
      <c r="C1301" s="336" t="s">
        <v>405</v>
      </c>
      <c r="D1301" s="373">
        <v>402340</v>
      </c>
    </row>
    <row r="1302" spans="1:4" ht="15.75">
      <c r="A1302" s="333"/>
      <c r="B1302" s="335" t="s">
        <v>1993</v>
      </c>
      <c r="C1302" s="336" t="s">
        <v>405</v>
      </c>
      <c r="D1302" s="373">
        <v>504210</v>
      </c>
    </row>
    <row r="1303" spans="1:4" ht="15.75">
      <c r="A1303" s="333"/>
      <c r="B1303" s="335" t="s">
        <v>1994</v>
      </c>
      <c r="C1303" s="336" t="s">
        <v>405</v>
      </c>
      <c r="D1303" s="373">
        <v>659700</v>
      </c>
    </row>
    <row r="1304" spans="1:4" ht="30.75" customHeight="1">
      <c r="A1304" s="337" t="s">
        <v>406</v>
      </c>
      <c r="B1304" s="338" t="s">
        <v>2097</v>
      </c>
      <c r="C1304" s="331"/>
      <c r="D1304" s="374"/>
    </row>
    <row r="1305" spans="1:4" ht="15.75">
      <c r="A1305" s="333"/>
      <c r="B1305" s="335" t="s">
        <v>946</v>
      </c>
      <c r="C1305" s="336" t="s">
        <v>405</v>
      </c>
      <c r="D1305" s="373">
        <v>5640</v>
      </c>
    </row>
    <row r="1306" spans="1:4" ht="15.75">
      <c r="A1306" s="333"/>
      <c r="B1306" s="335" t="s">
        <v>1995</v>
      </c>
      <c r="C1306" s="336" t="s">
        <v>405</v>
      </c>
      <c r="D1306" s="373">
        <v>7630</v>
      </c>
    </row>
    <row r="1307" spans="1:4" ht="15.75">
      <c r="A1307" s="333"/>
      <c r="B1307" s="335" t="s">
        <v>1996</v>
      </c>
      <c r="C1307" s="336" t="s">
        <v>405</v>
      </c>
      <c r="D1307" s="373">
        <v>8570</v>
      </c>
    </row>
    <row r="1308" spans="1:4" ht="15.75">
      <c r="A1308" s="333"/>
      <c r="B1308" s="335" t="s">
        <v>1997</v>
      </c>
      <c r="C1308" s="336" t="s">
        <v>405</v>
      </c>
      <c r="D1308" s="373">
        <v>10490</v>
      </c>
    </row>
    <row r="1309" spans="1:4" ht="15.75">
      <c r="A1309" s="333"/>
      <c r="B1309" s="335" t="s">
        <v>1998</v>
      </c>
      <c r="C1309" s="336" t="s">
        <v>405</v>
      </c>
      <c r="D1309" s="373">
        <v>12770</v>
      </c>
    </row>
    <row r="1310" spans="1:4" ht="15.75">
      <c r="A1310" s="333"/>
      <c r="B1310" s="335" t="s">
        <v>1999</v>
      </c>
      <c r="C1310" s="336" t="s">
        <v>405</v>
      </c>
      <c r="D1310" s="373">
        <v>18360</v>
      </c>
    </row>
    <row r="1311" spans="1:4" ht="15.75">
      <c r="A1311" s="333"/>
      <c r="B1311" s="335" t="s">
        <v>2000</v>
      </c>
      <c r="C1311" s="336" t="s">
        <v>405</v>
      </c>
      <c r="D1311" s="373">
        <v>29060</v>
      </c>
    </row>
    <row r="1312" spans="1:4" ht="15.75">
      <c r="A1312" s="333"/>
      <c r="B1312" s="335" t="s">
        <v>2001</v>
      </c>
      <c r="C1312" s="336" t="s">
        <v>405</v>
      </c>
      <c r="D1312" s="373">
        <v>45020</v>
      </c>
    </row>
    <row r="1313" spans="1:4" ht="15.75">
      <c r="A1313" s="333"/>
      <c r="B1313" s="335" t="s">
        <v>2002</v>
      </c>
      <c r="C1313" s="336" t="s">
        <v>405</v>
      </c>
      <c r="D1313" s="373">
        <v>68920</v>
      </c>
    </row>
    <row r="1314" spans="1:4" ht="15.75">
      <c r="A1314" s="333"/>
      <c r="B1314" s="335" t="s">
        <v>2003</v>
      </c>
      <c r="C1314" s="336" t="s">
        <v>405</v>
      </c>
      <c r="D1314" s="373">
        <v>96180</v>
      </c>
    </row>
    <row r="1315" spans="1:4" ht="15.75">
      <c r="A1315" s="333"/>
      <c r="B1315" s="335" t="s">
        <v>2004</v>
      </c>
      <c r="C1315" s="336" t="s">
        <v>405</v>
      </c>
      <c r="D1315" s="373">
        <v>132310</v>
      </c>
    </row>
    <row r="1316" spans="1:4" ht="15.75">
      <c r="A1316" s="333"/>
      <c r="B1316" s="335" t="s">
        <v>947</v>
      </c>
      <c r="C1316" s="336" t="s">
        <v>405</v>
      </c>
      <c r="D1316" s="373">
        <v>186560</v>
      </c>
    </row>
    <row r="1317" spans="1:4" ht="15.75">
      <c r="A1317" s="333"/>
      <c r="B1317" s="335" t="s">
        <v>2005</v>
      </c>
      <c r="C1317" s="336" t="s">
        <v>405</v>
      </c>
      <c r="D1317" s="373">
        <v>259650</v>
      </c>
    </row>
    <row r="1318" spans="1:4" ht="15.75">
      <c r="A1318" s="333"/>
      <c r="B1318" s="335" t="s">
        <v>2006</v>
      </c>
      <c r="C1318" s="336" t="s">
        <v>405</v>
      </c>
      <c r="D1318" s="373">
        <v>325550</v>
      </c>
    </row>
    <row r="1319" spans="1:4" ht="15.75">
      <c r="A1319" s="333"/>
      <c r="B1319" s="335" t="s">
        <v>2007</v>
      </c>
      <c r="C1319" s="336" t="s">
        <v>405</v>
      </c>
      <c r="D1319" s="373">
        <v>405260</v>
      </c>
    </row>
    <row r="1320" spans="1:4" ht="15.75">
      <c r="A1320" s="333"/>
      <c r="B1320" s="335" t="s">
        <v>2008</v>
      </c>
      <c r="C1320" s="336" t="s">
        <v>405</v>
      </c>
      <c r="D1320" s="373">
        <v>507710</v>
      </c>
    </row>
    <row r="1321" spans="1:4" ht="15.75">
      <c r="A1321" s="333"/>
      <c r="B1321" s="335" t="s">
        <v>2009</v>
      </c>
      <c r="C1321" s="336" t="s">
        <v>405</v>
      </c>
      <c r="D1321" s="373">
        <v>663400</v>
      </c>
    </row>
    <row r="1322" spans="1:4" ht="30.75" customHeight="1">
      <c r="A1322" s="337" t="s">
        <v>406</v>
      </c>
      <c r="B1322" s="338" t="s">
        <v>2099</v>
      </c>
      <c r="C1322" s="331"/>
      <c r="D1322" s="374"/>
    </row>
    <row r="1323" spans="1:4" ht="15.75">
      <c r="A1323" s="333"/>
      <c r="B1323" s="335" t="s">
        <v>948</v>
      </c>
      <c r="C1323" s="336" t="s">
        <v>405</v>
      </c>
      <c r="D1323" s="373">
        <v>12510</v>
      </c>
    </row>
    <row r="1324" spans="1:4" ht="15.75">
      <c r="A1324" s="333"/>
      <c r="B1324" s="335" t="s">
        <v>2010</v>
      </c>
      <c r="C1324" s="336" t="s">
        <v>405</v>
      </c>
      <c r="D1324" s="373">
        <v>18660</v>
      </c>
    </row>
    <row r="1325" spans="1:4" ht="15.75">
      <c r="A1325" s="333"/>
      <c r="B1325" s="335" t="s">
        <v>2011</v>
      </c>
      <c r="C1325" s="336" t="s">
        <v>405</v>
      </c>
      <c r="D1325" s="373">
        <v>27200</v>
      </c>
    </row>
    <row r="1326" spans="1:4" ht="15.75">
      <c r="A1326" s="333"/>
      <c r="B1326" s="335" t="s">
        <v>2012</v>
      </c>
      <c r="C1326" s="336" t="s">
        <v>405</v>
      </c>
      <c r="D1326" s="373">
        <v>40560</v>
      </c>
    </row>
    <row r="1327" spans="1:4" ht="15.75">
      <c r="A1327" s="333"/>
      <c r="B1327" s="335" t="s">
        <v>2013</v>
      </c>
      <c r="C1327" s="336" t="s">
        <v>405</v>
      </c>
      <c r="D1327" s="373">
        <v>17560</v>
      </c>
    </row>
    <row r="1328" spans="1:4" ht="15.75">
      <c r="A1328" s="333"/>
      <c r="B1328" s="335" t="s">
        <v>2014</v>
      </c>
      <c r="C1328" s="336" t="s">
        <v>405</v>
      </c>
      <c r="D1328" s="373">
        <v>25900</v>
      </c>
    </row>
    <row r="1329" spans="1:4" ht="15.75">
      <c r="A1329" s="333"/>
      <c r="B1329" s="335" t="s">
        <v>2015</v>
      </c>
      <c r="C1329" s="336" t="s">
        <v>405</v>
      </c>
      <c r="D1329" s="373">
        <v>38020</v>
      </c>
    </row>
    <row r="1330" spans="1:4" ht="15.75">
      <c r="A1330" s="333"/>
      <c r="B1330" s="335" t="s">
        <v>2016</v>
      </c>
      <c r="C1330" s="336" t="s">
        <v>405</v>
      </c>
      <c r="D1330" s="373">
        <v>62520</v>
      </c>
    </row>
    <row r="1331" spans="1:4" ht="15.75">
      <c r="A1331" s="333"/>
      <c r="B1331" s="335" t="s">
        <v>2017</v>
      </c>
      <c r="C1331" s="336" t="s">
        <v>405</v>
      </c>
      <c r="D1331" s="373">
        <v>94730</v>
      </c>
    </row>
    <row r="1332" spans="1:4" ht="15.75">
      <c r="A1332" s="333"/>
      <c r="B1332" s="335" t="s">
        <v>2018</v>
      </c>
      <c r="C1332" s="336" t="s">
        <v>405</v>
      </c>
      <c r="D1332" s="373">
        <v>145760</v>
      </c>
    </row>
    <row r="1333" spans="1:4" ht="15.75">
      <c r="A1333" s="333"/>
      <c r="B1333" s="335" t="s">
        <v>2019</v>
      </c>
      <c r="C1333" s="336" t="s">
        <v>405</v>
      </c>
      <c r="D1333" s="373">
        <v>202130</v>
      </c>
    </row>
    <row r="1334" spans="1:4" ht="15.75">
      <c r="A1334" s="333"/>
      <c r="B1334" s="335" t="s">
        <v>2020</v>
      </c>
      <c r="C1334" s="336" t="s">
        <v>405</v>
      </c>
      <c r="D1334" s="373">
        <v>276990</v>
      </c>
    </row>
    <row r="1335" spans="1:4" ht="28.5">
      <c r="A1335" s="337" t="s">
        <v>406</v>
      </c>
      <c r="B1335" s="338" t="s">
        <v>2098</v>
      </c>
      <c r="C1335" s="331"/>
      <c r="D1335" s="374"/>
    </row>
    <row r="1336" spans="1:4" ht="15.75">
      <c r="A1336" s="333"/>
      <c r="B1336" s="335" t="s">
        <v>2021</v>
      </c>
      <c r="C1336" s="336" t="s">
        <v>405</v>
      </c>
      <c r="D1336" s="373">
        <v>49420</v>
      </c>
    </row>
    <row r="1337" spans="1:4" ht="15.75">
      <c r="A1337" s="333"/>
      <c r="B1337" s="335" t="s">
        <v>2022</v>
      </c>
      <c r="C1337" s="336" t="s">
        <v>405</v>
      </c>
      <c r="D1337" s="373">
        <v>70980</v>
      </c>
    </row>
    <row r="1338" spans="1:4" ht="15.75">
      <c r="A1338" s="333"/>
      <c r="B1338" s="335" t="s">
        <v>2023</v>
      </c>
      <c r="C1338" s="336" t="s">
        <v>405</v>
      </c>
      <c r="D1338" s="373">
        <v>109160</v>
      </c>
    </row>
    <row r="1339" spans="1:4" ht="15.75">
      <c r="A1339" s="333"/>
      <c r="B1339" s="335" t="s">
        <v>2024</v>
      </c>
      <c r="C1339" s="336" t="s">
        <v>405</v>
      </c>
      <c r="D1339" s="373">
        <v>169100</v>
      </c>
    </row>
    <row r="1340" spans="1:4" ht="15.75">
      <c r="A1340" s="333"/>
      <c r="B1340" s="335" t="s">
        <v>2025</v>
      </c>
      <c r="C1340" s="336" t="s">
        <v>405</v>
      </c>
      <c r="D1340" s="373">
        <v>258980</v>
      </c>
    </row>
    <row r="1341" spans="1:4" ht="15.75">
      <c r="A1341" s="333"/>
      <c r="B1341" s="335" t="s">
        <v>2026</v>
      </c>
      <c r="C1341" s="336" t="s">
        <v>405</v>
      </c>
      <c r="D1341" s="373">
        <v>341810</v>
      </c>
    </row>
    <row r="1342" spans="1:4" ht="15.75">
      <c r="A1342" s="333"/>
      <c r="B1342" s="335" t="s">
        <v>2027</v>
      </c>
      <c r="C1342" s="336" t="s">
        <v>405</v>
      </c>
      <c r="D1342" s="373">
        <v>477460</v>
      </c>
    </row>
    <row r="1343" spans="1:4" ht="15.75">
      <c r="A1343" s="333"/>
      <c r="B1343" s="335" t="s">
        <v>2028</v>
      </c>
      <c r="C1343" s="336" t="s">
        <v>405</v>
      </c>
      <c r="D1343" s="373">
        <v>672030</v>
      </c>
    </row>
    <row r="1344" spans="1:4" ht="15.75">
      <c r="A1344" s="333"/>
      <c r="B1344" s="335" t="s">
        <v>2029</v>
      </c>
      <c r="C1344" s="336" t="s">
        <v>405</v>
      </c>
      <c r="D1344" s="373">
        <v>923680</v>
      </c>
    </row>
    <row r="1345" spans="1:4" ht="15.75">
      <c r="A1345" s="333"/>
      <c r="B1345" s="335" t="s">
        <v>2030</v>
      </c>
      <c r="C1345" s="336" t="s">
        <v>405</v>
      </c>
      <c r="D1345" s="373">
        <v>1179720</v>
      </c>
    </row>
    <row r="1346" spans="1:4" ht="15.75">
      <c r="A1346" s="333"/>
      <c r="B1346" s="335" t="s">
        <v>2031</v>
      </c>
      <c r="C1346" s="336" t="s">
        <v>405</v>
      </c>
      <c r="D1346" s="373">
        <v>1495790</v>
      </c>
    </row>
    <row r="1347" spans="1:4" ht="15.75">
      <c r="A1347" s="333"/>
      <c r="B1347" s="335" t="s">
        <v>2032</v>
      </c>
      <c r="C1347" s="336" t="s">
        <v>405</v>
      </c>
      <c r="D1347" s="373">
        <v>1873770</v>
      </c>
    </row>
    <row r="1348" spans="1:4" ht="15.75">
      <c r="A1348" s="333"/>
      <c r="B1348" s="335" t="s">
        <v>2033</v>
      </c>
      <c r="C1348" s="336" t="s">
        <v>405</v>
      </c>
      <c r="D1348" s="373">
        <v>2344480</v>
      </c>
    </row>
    <row r="1349" spans="1:4" ht="30.75" customHeight="1">
      <c r="A1349" s="337" t="s">
        <v>406</v>
      </c>
      <c r="B1349" s="338" t="s">
        <v>2158</v>
      </c>
      <c r="C1349" s="331"/>
      <c r="D1349" s="374"/>
    </row>
    <row r="1350" spans="1:4" ht="15.75">
      <c r="A1350" s="333"/>
      <c r="B1350" s="335" t="s">
        <v>958</v>
      </c>
      <c r="C1350" s="336" t="s">
        <v>405</v>
      </c>
      <c r="D1350" s="373">
        <v>24770</v>
      </c>
    </row>
    <row r="1351" spans="1:4" ht="15.75">
      <c r="A1351" s="333"/>
      <c r="B1351" s="335" t="s">
        <v>2034</v>
      </c>
      <c r="C1351" s="336" t="s">
        <v>405</v>
      </c>
      <c r="D1351" s="373">
        <v>36960</v>
      </c>
    </row>
    <row r="1352" spans="1:4" ht="15.75">
      <c r="A1352" s="333"/>
      <c r="B1352" s="335" t="s">
        <v>2035</v>
      </c>
      <c r="C1352" s="336" t="s">
        <v>405</v>
      </c>
      <c r="D1352" s="373">
        <v>53720</v>
      </c>
    </row>
    <row r="1353" spans="1:4" ht="15.75">
      <c r="A1353" s="333"/>
      <c r="B1353" s="335" t="s">
        <v>2036</v>
      </c>
      <c r="C1353" s="336" t="s">
        <v>405</v>
      </c>
      <c r="D1353" s="373">
        <v>77620</v>
      </c>
    </row>
    <row r="1354" spans="1:4" ht="15.75">
      <c r="A1354" s="333"/>
      <c r="B1354" s="335" t="s">
        <v>2037</v>
      </c>
      <c r="C1354" s="336" t="s">
        <v>405</v>
      </c>
      <c r="D1354" s="373">
        <v>121620</v>
      </c>
    </row>
    <row r="1355" spans="1:4" ht="15.75">
      <c r="A1355" s="333"/>
      <c r="B1355" s="335" t="s">
        <v>2038</v>
      </c>
      <c r="C1355" s="336" t="s">
        <v>405</v>
      </c>
      <c r="D1355" s="373">
        <v>184000</v>
      </c>
    </row>
    <row r="1356" spans="1:4" ht="15.75">
      <c r="A1356" s="333"/>
      <c r="B1356" s="335" t="s">
        <v>2039</v>
      </c>
      <c r="C1356" s="336" t="s">
        <v>405</v>
      </c>
      <c r="D1356" s="373">
        <v>284510</v>
      </c>
    </row>
    <row r="1357" spans="1:4" ht="15.75">
      <c r="A1357" s="333"/>
      <c r="B1357" s="335" t="s">
        <v>2040</v>
      </c>
      <c r="C1357" s="336" t="s">
        <v>405</v>
      </c>
      <c r="D1357" s="373">
        <v>395000</v>
      </c>
    </row>
    <row r="1358" spans="1:4" ht="15.75">
      <c r="A1358" s="333"/>
      <c r="B1358" s="335" t="s">
        <v>2041</v>
      </c>
      <c r="C1358" s="336" t="s">
        <v>405</v>
      </c>
      <c r="D1358" s="373">
        <v>544160</v>
      </c>
    </row>
    <row r="1359" spans="1:4" ht="15.75">
      <c r="A1359" s="333"/>
      <c r="B1359" s="335" t="s">
        <v>959</v>
      </c>
      <c r="C1359" s="336" t="s">
        <v>405</v>
      </c>
      <c r="D1359" s="373">
        <v>767210</v>
      </c>
    </row>
    <row r="1360" spans="1:4" ht="15.75">
      <c r="A1360" s="333"/>
      <c r="B1360" s="335" t="s">
        <v>2042</v>
      </c>
      <c r="C1360" s="336" t="s">
        <v>405</v>
      </c>
      <c r="D1360" s="373">
        <v>1057520</v>
      </c>
    </row>
    <row r="1361" spans="1:4" ht="15.75">
      <c r="A1361" s="333"/>
      <c r="B1361" s="335" t="s">
        <v>2043</v>
      </c>
      <c r="C1361" s="336" t="s">
        <v>405</v>
      </c>
      <c r="D1361" s="373">
        <v>1323710</v>
      </c>
    </row>
    <row r="1362" spans="1:4" ht="15.75">
      <c r="A1362" s="333"/>
      <c r="B1362" s="335" t="s">
        <v>2044</v>
      </c>
      <c r="C1362" s="336" t="s">
        <v>405</v>
      </c>
      <c r="D1362" s="373">
        <v>1648370</v>
      </c>
    </row>
    <row r="1363" spans="1:4" ht="15.75">
      <c r="A1363" s="333"/>
      <c r="B1363" s="335" t="s">
        <v>2045</v>
      </c>
      <c r="C1363" s="336" t="s">
        <v>405</v>
      </c>
      <c r="D1363" s="373">
        <v>2063050</v>
      </c>
    </row>
    <row r="1364" spans="1:4" ht="15.75">
      <c r="A1364" s="333"/>
      <c r="B1364" s="335" t="s">
        <v>2046</v>
      </c>
      <c r="C1364" s="336" t="s">
        <v>405</v>
      </c>
      <c r="D1364" s="373">
        <v>2690900</v>
      </c>
    </row>
    <row r="1365" spans="1:4" ht="15">
      <c r="A1365" s="337" t="s">
        <v>406</v>
      </c>
      <c r="B1365" s="331" t="s">
        <v>2100</v>
      </c>
      <c r="C1365" s="331"/>
      <c r="D1365" s="374"/>
    </row>
    <row r="1366" spans="1:4" ht="15.75">
      <c r="A1366" s="333"/>
      <c r="B1366" s="335" t="s">
        <v>2047</v>
      </c>
      <c r="C1366" s="336" t="s">
        <v>405</v>
      </c>
      <c r="D1366" s="373">
        <v>34250</v>
      </c>
    </row>
    <row r="1367" spans="1:4" ht="15.75">
      <c r="A1367" s="333"/>
      <c r="B1367" s="335" t="s">
        <v>2048</v>
      </c>
      <c r="C1367" s="336" t="s">
        <v>405</v>
      </c>
      <c r="D1367" s="373">
        <v>47170</v>
      </c>
    </row>
    <row r="1368" spans="1:4" ht="15.75">
      <c r="A1368" s="333"/>
      <c r="B1368" s="335" t="s">
        <v>960</v>
      </c>
      <c r="C1368" s="336" t="s">
        <v>405</v>
      </c>
      <c r="D1368" s="373">
        <v>54190</v>
      </c>
    </row>
    <row r="1369" spans="1:4" ht="15.75">
      <c r="A1369" s="333"/>
      <c r="B1369" s="335" t="s">
        <v>2049</v>
      </c>
      <c r="C1369" s="336" t="s">
        <v>405</v>
      </c>
      <c r="D1369" s="373">
        <v>69520</v>
      </c>
    </row>
    <row r="1370" spans="1:4" ht="15.75">
      <c r="A1370" s="333"/>
      <c r="B1370" s="335" t="s">
        <v>2050</v>
      </c>
      <c r="C1370" s="336" t="s">
        <v>405</v>
      </c>
      <c r="D1370" s="373">
        <v>73990</v>
      </c>
    </row>
    <row r="1371" spans="1:4" ht="15.75">
      <c r="A1371" s="333"/>
      <c r="B1371" s="339" t="s">
        <v>2051</v>
      </c>
      <c r="C1371" s="336" t="s">
        <v>405</v>
      </c>
      <c r="D1371" s="373">
        <v>104360</v>
      </c>
    </row>
    <row r="1372" spans="1:4" ht="28.5">
      <c r="A1372" s="337" t="s">
        <v>406</v>
      </c>
      <c r="B1372" s="338" t="s">
        <v>2101</v>
      </c>
      <c r="C1372" s="331"/>
      <c r="D1372" s="374"/>
    </row>
    <row r="1373" spans="1:4" ht="15.75">
      <c r="A1373" s="333"/>
      <c r="B1373" s="335" t="s">
        <v>2052</v>
      </c>
      <c r="C1373" s="336" t="s">
        <v>405</v>
      </c>
      <c r="D1373" s="373">
        <v>28760</v>
      </c>
    </row>
    <row r="1374" spans="1:4" ht="15.75">
      <c r="A1374" s="333"/>
      <c r="B1374" s="335" t="s">
        <v>2053</v>
      </c>
      <c r="C1374" s="336" t="s">
        <v>405</v>
      </c>
      <c r="D1374" s="373">
        <v>38020</v>
      </c>
    </row>
    <row r="1375" spans="1:4" ht="15.75">
      <c r="A1375" s="333"/>
      <c r="B1375" s="335" t="s">
        <v>2054</v>
      </c>
      <c r="C1375" s="336" t="s">
        <v>405</v>
      </c>
      <c r="D1375" s="373">
        <v>50920</v>
      </c>
    </row>
    <row r="1376" spans="1:4" ht="15.75">
      <c r="A1376" s="333"/>
      <c r="B1376" s="335" t="s">
        <v>2055</v>
      </c>
      <c r="C1376" s="336" t="s">
        <v>405</v>
      </c>
      <c r="D1376" s="373">
        <v>74530</v>
      </c>
    </row>
    <row r="1377" spans="1:4" ht="15.75">
      <c r="A1377" s="333"/>
      <c r="B1377" s="335" t="s">
        <v>2056</v>
      </c>
      <c r="C1377" s="336" t="s">
        <v>405</v>
      </c>
      <c r="D1377" s="373">
        <v>109730</v>
      </c>
    </row>
    <row r="1378" spans="1:4" ht="15.75">
      <c r="A1378" s="333"/>
      <c r="B1378" s="335" t="s">
        <v>2057</v>
      </c>
      <c r="C1378" s="336" t="s">
        <v>405</v>
      </c>
      <c r="D1378" s="373">
        <v>163640</v>
      </c>
    </row>
    <row r="1379" spans="1:4" ht="15.75">
      <c r="A1379" s="333"/>
      <c r="B1379" s="335" t="s">
        <v>2058</v>
      </c>
      <c r="C1379" s="336" t="s">
        <v>405</v>
      </c>
      <c r="D1379" s="373">
        <v>221530</v>
      </c>
    </row>
    <row r="1380" spans="1:4" ht="15.75">
      <c r="A1380" s="333"/>
      <c r="B1380" s="335" t="s">
        <v>2059</v>
      </c>
      <c r="C1380" s="336" t="s">
        <v>405</v>
      </c>
      <c r="D1380" s="373">
        <v>300540</v>
      </c>
    </row>
    <row r="1381" spans="1:4" ht="15.75">
      <c r="A1381" s="333"/>
      <c r="B1381" s="335" t="s">
        <v>962</v>
      </c>
      <c r="C1381" s="336" t="s">
        <v>405</v>
      </c>
      <c r="D1381" s="373">
        <v>419710</v>
      </c>
    </row>
    <row r="1382" spans="1:4" ht="15.75">
      <c r="A1382" s="333"/>
      <c r="B1382" s="335" t="s">
        <v>2060</v>
      </c>
      <c r="C1382" s="336" t="s">
        <v>405</v>
      </c>
      <c r="D1382" s="373">
        <v>592700</v>
      </c>
    </row>
    <row r="1383" spans="1:4" ht="15.75">
      <c r="A1383" s="333"/>
      <c r="B1383" s="335" t="s">
        <v>2061</v>
      </c>
      <c r="C1383" s="336" t="s">
        <v>405</v>
      </c>
      <c r="D1383" s="373">
        <v>734380</v>
      </c>
    </row>
    <row r="1384" spans="1:4" ht="15.75">
      <c r="A1384" s="333"/>
      <c r="B1384" s="335" t="s">
        <v>2062</v>
      </c>
      <c r="C1384" s="336" t="s">
        <v>405</v>
      </c>
      <c r="D1384" s="373">
        <v>916980</v>
      </c>
    </row>
    <row r="1385" spans="1:4" ht="28.5">
      <c r="A1385" s="337" t="s">
        <v>406</v>
      </c>
      <c r="B1385" s="338" t="s">
        <v>2102</v>
      </c>
      <c r="C1385" s="331"/>
      <c r="D1385" s="374"/>
    </row>
    <row r="1386" spans="1:4" ht="15.75">
      <c r="A1386" s="333"/>
      <c r="B1386" s="335" t="s">
        <v>965</v>
      </c>
      <c r="C1386" s="336" t="s">
        <v>405</v>
      </c>
      <c r="D1386" s="373">
        <v>44030</v>
      </c>
    </row>
    <row r="1387" spans="1:4" ht="15.75">
      <c r="A1387" s="333"/>
      <c r="B1387" s="335" t="s">
        <v>2063</v>
      </c>
      <c r="C1387" s="336" t="s">
        <v>405</v>
      </c>
      <c r="D1387" s="373">
        <v>61030</v>
      </c>
    </row>
    <row r="1388" spans="1:4" ht="15.75">
      <c r="A1388" s="333"/>
      <c r="B1388" s="335" t="s">
        <v>2064</v>
      </c>
      <c r="C1388" s="336" t="s">
        <v>405</v>
      </c>
      <c r="D1388" s="373">
        <v>82750</v>
      </c>
    </row>
    <row r="1389" spans="1:4" ht="15.75">
      <c r="A1389" s="333"/>
      <c r="B1389" s="335" t="s">
        <v>2065</v>
      </c>
      <c r="C1389" s="336" t="s">
        <v>405</v>
      </c>
      <c r="D1389" s="373">
        <v>122760</v>
      </c>
    </row>
    <row r="1390" spans="1:4" ht="15.75">
      <c r="A1390" s="333"/>
      <c r="B1390" s="335" t="s">
        <v>2066</v>
      </c>
      <c r="C1390" s="336" t="s">
        <v>405</v>
      </c>
      <c r="D1390" s="373">
        <v>185570</v>
      </c>
    </row>
    <row r="1391" spans="1:4" ht="15.75">
      <c r="A1391" s="333"/>
      <c r="B1391" s="335" t="s">
        <v>2067</v>
      </c>
      <c r="C1391" s="336" t="s">
        <v>405</v>
      </c>
      <c r="D1391" s="373">
        <v>278190</v>
      </c>
    </row>
    <row r="1392" spans="1:4" ht="15.75">
      <c r="A1392" s="333"/>
      <c r="B1392" s="335" t="s">
        <v>2068</v>
      </c>
      <c r="C1392" s="336" t="s">
        <v>405</v>
      </c>
      <c r="D1392" s="373">
        <v>363870</v>
      </c>
    </row>
    <row r="1393" spans="1:4" ht="15.75">
      <c r="A1393" s="333"/>
      <c r="B1393" s="335" t="s">
        <v>2069</v>
      </c>
      <c r="C1393" s="336" t="s">
        <v>405</v>
      </c>
      <c r="D1393" s="373">
        <v>504370</v>
      </c>
    </row>
    <row r="1394" spans="1:4" ht="15.75">
      <c r="A1394" s="333"/>
      <c r="B1394" s="335" t="s">
        <v>966</v>
      </c>
      <c r="C1394" s="336" t="s">
        <v>405</v>
      </c>
      <c r="D1394" s="373">
        <v>728960</v>
      </c>
    </row>
    <row r="1395" spans="1:4" ht="15.75">
      <c r="A1395" s="333"/>
      <c r="B1395" s="335" t="s">
        <v>2070</v>
      </c>
      <c r="C1395" s="336" t="s">
        <v>405</v>
      </c>
      <c r="D1395" s="373">
        <v>989950</v>
      </c>
    </row>
    <row r="1396" spans="1:4" ht="15.75">
      <c r="A1396" s="333"/>
      <c r="B1396" s="335" t="s">
        <v>2071</v>
      </c>
      <c r="C1396" s="336" t="s">
        <v>405</v>
      </c>
      <c r="D1396" s="373">
        <v>1255750</v>
      </c>
    </row>
    <row r="1397" spans="1:4" ht="15.75">
      <c r="A1397" s="333"/>
      <c r="B1397" s="335" t="s">
        <v>2072</v>
      </c>
      <c r="C1397" s="336" t="s">
        <v>405</v>
      </c>
      <c r="D1397" s="373">
        <v>1584450</v>
      </c>
    </row>
    <row r="1398" spans="1:4" ht="15.75">
      <c r="A1398" s="333"/>
      <c r="B1398" s="335" t="s">
        <v>2073</v>
      </c>
      <c r="C1398" s="336" t="s">
        <v>405</v>
      </c>
      <c r="D1398" s="373">
        <v>1977480</v>
      </c>
    </row>
    <row r="1399" spans="1:4" ht="15.75">
      <c r="A1399" s="333"/>
      <c r="B1399" s="335" t="s">
        <v>2074</v>
      </c>
      <c r="C1399" s="336" t="s">
        <v>405</v>
      </c>
      <c r="D1399" s="373">
        <v>2547240</v>
      </c>
    </row>
    <row r="1400" spans="1:4" ht="28.5">
      <c r="A1400" s="337" t="s">
        <v>406</v>
      </c>
      <c r="B1400" s="338" t="s">
        <v>2103</v>
      </c>
      <c r="C1400" s="331"/>
      <c r="D1400" s="374"/>
    </row>
    <row r="1401" spans="1:4" ht="15.75">
      <c r="A1401" s="333"/>
      <c r="B1401" s="335" t="s">
        <v>2075</v>
      </c>
      <c r="C1401" s="336" t="s">
        <v>405</v>
      </c>
      <c r="D1401" s="373">
        <v>47610</v>
      </c>
    </row>
    <row r="1402" spans="1:4" ht="15.75">
      <c r="A1402" s="333"/>
      <c r="B1402" s="335" t="s">
        <v>2076</v>
      </c>
      <c r="C1402" s="336" t="s">
        <v>405</v>
      </c>
      <c r="D1402" s="373">
        <v>64690</v>
      </c>
    </row>
    <row r="1403" spans="1:4" ht="15.75">
      <c r="A1403" s="333"/>
      <c r="B1403" s="335" t="s">
        <v>2077</v>
      </c>
      <c r="C1403" s="336" t="s">
        <v>405</v>
      </c>
      <c r="D1403" s="373">
        <v>89180</v>
      </c>
    </row>
    <row r="1404" spans="1:4" ht="15.75">
      <c r="A1404" s="333"/>
      <c r="B1404" s="335" t="s">
        <v>2078</v>
      </c>
      <c r="C1404" s="336" t="s">
        <v>405</v>
      </c>
      <c r="D1404" s="373">
        <v>135010</v>
      </c>
    </row>
    <row r="1405" spans="1:4" ht="15.75">
      <c r="A1405" s="333"/>
      <c r="B1405" s="335" t="s">
        <v>2079</v>
      </c>
      <c r="C1405" s="336" t="s">
        <v>405</v>
      </c>
      <c r="D1405" s="373">
        <v>202760</v>
      </c>
    </row>
    <row r="1406" spans="1:4" ht="15.75">
      <c r="A1406" s="333"/>
      <c r="B1406" s="335" t="s">
        <v>2080</v>
      </c>
      <c r="C1406" s="336" t="s">
        <v>405</v>
      </c>
      <c r="D1406" s="373">
        <v>304630</v>
      </c>
    </row>
    <row r="1407" spans="1:4" ht="15.75">
      <c r="A1407" s="333"/>
      <c r="B1407" s="335" t="s">
        <v>2081</v>
      </c>
      <c r="C1407" s="336" t="s">
        <v>405</v>
      </c>
      <c r="D1407" s="373">
        <v>419390</v>
      </c>
    </row>
    <row r="1408" spans="1:4" ht="15.75">
      <c r="A1408" s="333"/>
      <c r="B1408" s="335" t="s">
        <v>2082</v>
      </c>
      <c r="C1408" s="336" t="s">
        <v>405</v>
      </c>
      <c r="D1408" s="373">
        <v>573180</v>
      </c>
    </row>
    <row r="1409" spans="1:4" ht="15.75">
      <c r="A1409" s="333"/>
      <c r="B1409" s="335" t="s">
        <v>2083</v>
      </c>
      <c r="C1409" s="336" t="s">
        <v>405</v>
      </c>
      <c r="D1409" s="373">
        <v>826640</v>
      </c>
    </row>
    <row r="1410" spans="1:4" ht="15.75">
      <c r="A1410" s="333"/>
      <c r="B1410" s="335" t="s">
        <v>2084</v>
      </c>
      <c r="C1410" s="336" t="s">
        <v>405</v>
      </c>
      <c r="D1410" s="373">
        <v>1125630</v>
      </c>
    </row>
    <row r="1411" spans="1:4" ht="15.75">
      <c r="A1411" s="333"/>
      <c r="B1411" s="335" t="s">
        <v>2085</v>
      </c>
      <c r="C1411" s="336" t="s">
        <v>405</v>
      </c>
      <c r="D1411" s="373">
        <v>1401910</v>
      </c>
    </row>
    <row r="1412" spans="1:4" ht="15.75">
      <c r="A1412" s="333"/>
      <c r="B1412" s="335" t="s">
        <v>2086</v>
      </c>
      <c r="C1412" s="336" t="s">
        <v>405</v>
      </c>
      <c r="D1412" s="373">
        <v>1736480</v>
      </c>
    </row>
    <row r="1413" spans="1:4" ht="15.75">
      <c r="A1413" s="333"/>
      <c r="B1413" s="335" t="s">
        <v>2087</v>
      </c>
      <c r="C1413" s="336" t="s">
        <v>405</v>
      </c>
      <c r="D1413" s="373">
        <v>2167700</v>
      </c>
    </row>
    <row r="1414" spans="1:4" ht="15.75">
      <c r="A1414" s="333"/>
      <c r="B1414" s="335" t="s">
        <v>2088</v>
      </c>
      <c r="C1414" s="336" t="s">
        <v>405</v>
      </c>
      <c r="D1414" s="373">
        <v>2811360</v>
      </c>
    </row>
    <row r="1415" spans="1:4" ht="15">
      <c r="A1415" s="337" t="s">
        <v>406</v>
      </c>
      <c r="B1415" s="340" t="s">
        <v>2152</v>
      </c>
      <c r="C1415" s="340"/>
      <c r="D1415" s="375"/>
    </row>
    <row r="1416" spans="1:4" ht="15.75">
      <c r="A1416" s="341"/>
      <c r="B1416" s="329" t="s">
        <v>2104</v>
      </c>
      <c r="C1416" s="342" t="s">
        <v>405</v>
      </c>
      <c r="D1416" s="376">
        <v>6300</v>
      </c>
    </row>
    <row r="1417" spans="1:4" ht="15.75">
      <c r="A1417" s="341"/>
      <c r="B1417" s="329" t="s">
        <v>978</v>
      </c>
      <c r="C1417" s="342" t="s">
        <v>405</v>
      </c>
      <c r="D1417" s="376">
        <v>9500</v>
      </c>
    </row>
    <row r="1418" spans="1:4" ht="15.75">
      <c r="A1418" s="341"/>
      <c r="B1418" s="329" t="s">
        <v>2105</v>
      </c>
      <c r="C1418" s="342" t="s">
        <v>405</v>
      </c>
      <c r="D1418" s="376">
        <v>11800</v>
      </c>
    </row>
    <row r="1419" spans="1:4" ht="15.75">
      <c r="A1419" s="341"/>
      <c r="B1419" s="329" t="s">
        <v>2106</v>
      </c>
      <c r="C1419" s="342" t="s">
        <v>405</v>
      </c>
      <c r="D1419" s="376">
        <v>16300</v>
      </c>
    </row>
    <row r="1420" spans="1:4" ht="15.75">
      <c r="A1420" s="341"/>
      <c r="B1420" s="329" t="s">
        <v>979</v>
      </c>
      <c r="C1420" s="342" t="s">
        <v>405</v>
      </c>
      <c r="D1420" s="376">
        <v>22400</v>
      </c>
    </row>
    <row r="1421" spans="1:4" ht="15.75">
      <c r="A1421" s="341"/>
      <c r="B1421" s="329" t="s">
        <v>2107</v>
      </c>
      <c r="C1421" s="342" t="s">
        <v>405</v>
      </c>
      <c r="D1421" s="376">
        <v>29800</v>
      </c>
    </row>
    <row r="1422" spans="1:4" ht="15.75">
      <c r="A1422" s="341"/>
      <c r="B1422" s="329" t="s">
        <v>2108</v>
      </c>
      <c r="C1422" s="342" t="s">
        <v>405</v>
      </c>
      <c r="D1422" s="376">
        <v>37000</v>
      </c>
    </row>
    <row r="1423" spans="1:4" ht="15.75">
      <c r="A1423" s="341"/>
      <c r="B1423" s="329" t="s">
        <v>2109</v>
      </c>
      <c r="C1423" s="342" t="s">
        <v>405</v>
      </c>
      <c r="D1423" s="376">
        <v>46500</v>
      </c>
    </row>
    <row r="1424" spans="1:4" ht="15.75">
      <c r="A1424" s="341"/>
      <c r="B1424" s="329" t="s">
        <v>2110</v>
      </c>
      <c r="C1424" s="342" t="s">
        <v>405</v>
      </c>
      <c r="D1424" s="376">
        <v>56500</v>
      </c>
    </row>
    <row r="1425" spans="1:4" ht="15.75">
      <c r="A1425" s="341"/>
      <c r="B1425" s="329" t="s">
        <v>2111</v>
      </c>
      <c r="C1425" s="342" t="s">
        <v>405</v>
      </c>
      <c r="D1425" s="376">
        <v>73400</v>
      </c>
    </row>
    <row r="1426" spans="1:4" ht="28.5">
      <c r="A1426" s="337" t="s">
        <v>406</v>
      </c>
      <c r="B1426" s="343" t="s">
        <v>2153</v>
      </c>
      <c r="C1426" s="340"/>
      <c r="D1426" s="375"/>
    </row>
    <row r="1427" spans="1:4" ht="15.75">
      <c r="A1427" s="341"/>
      <c r="B1427" s="329" t="s">
        <v>985</v>
      </c>
      <c r="C1427" s="342" t="s">
        <v>405</v>
      </c>
      <c r="D1427" s="376">
        <v>14500</v>
      </c>
    </row>
    <row r="1428" spans="1:4" ht="15.75">
      <c r="A1428" s="341"/>
      <c r="B1428" s="329" t="s">
        <v>2112</v>
      </c>
      <c r="C1428" s="342" t="s">
        <v>405</v>
      </c>
      <c r="D1428" s="376">
        <v>20200</v>
      </c>
    </row>
    <row r="1429" spans="1:4" ht="15.75">
      <c r="A1429" s="341"/>
      <c r="B1429" s="329" t="s">
        <v>2113</v>
      </c>
      <c r="C1429" s="342" t="s">
        <v>405</v>
      </c>
      <c r="D1429" s="376">
        <v>23700</v>
      </c>
    </row>
    <row r="1430" spans="1:4" ht="15.75">
      <c r="A1430" s="341"/>
      <c r="B1430" s="329" t="s">
        <v>2114</v>
      </c>
      <c r="C1430" s="342" t="s">
        <v>405</v>
      </c>
      <c r="D1430" s="376">
        <v>32400</v>
      </c>
    </row>
    <row r="1431" spans="1:4" ht="15.75">
      <c r="A1431" s="341"/>
      <c r="B1431" s="329" t="s">
        <v>986</v>
      </c>
      <c r="C1431" s="342" t="s">
        <v>405</v>
      </c>
      <c r="D1431" s="376">
        <v>47000</v>
      </c>
    </row>
    <row r="1432" spans="1:4" ht="15.75">
      <c r="A1432" s="341"/>
      <c r="B1432" s="329" t="s">
        <v>2115</v>
      </c>
      <c r="C1432" s="342" t="s">
        <v>405</v>
      </c>
      <c r="D1432" s="376">
        <v>63200</v>
      </c>
    </row>
    <row r="1433" spans="1:4" ht="15.75">
      <c r="A1433" s="341"/>
      <c r="B1433" s="329" t="s">
        <v>2116</v>
      </c>
      <c r="C1433" s="342" t="s">
        <v>405</v>
      </c>
      <c r="D1433" s="376">
        <v>77400</v>
      </c>
    </row>
    <row r="1434" spans="1:4" ht="15.75">
      <c r="A1434" s="341"/>
      <c r="B1434" s="329" t="s">
        <v>2117</v>
      </c>
      <c r="C1434" s="342" t="s">
        <v>405</v>
      </c>
      <c r="D1434" s="376">
        <v>93500</v>
      </c>
    </row>
    <row r="1435" spans="1:4" ht="15.75">
      <c r="A1435" s="341"/>
      <c r="B1435" s="329" t="s">
        <v>2118</v>
      </c>
      <c r="C1435" s="342" t="s">
        <v>405</v>
      </c>
      <c r="D1435" s="376">
        <v>118200</v>
      </c>
    </row>
    <row r="1436" spans="1:4" ht="15.75">
      <c r="A1436" s="341"/>
      <c r="B1436" s="329" t="s">
        <v>2119</v>
      </c>
      <c r="C1436" s="342" t="s">
        <v>405</v>
      </c>
      <c r="D1436" s="376">
        <v>149300</v>
      </c>
    </row>
    <row r="1437" spans="1:4" ht="28.5">
      <c r="A1437" s="337" t="s">
        <v>406</v>
      </c>
      <c r="B1437" s="343" t="s">
        <v>2154</v>
      </c>
      <c r="C1437" s="340"/>
      <c r="D1437" s="375"/>
    </row>
    <row r="1438" spans="1:4" ht="15.75">
      <c r="A1438" s="341"/>
      <c r="B1438" s="329" t="s">
        <v>989</v>
      </c>
      <c r="C1438" s="342" t="s">
        <v>405</v>
      </c>
      <c r="D1438" s="376">
        <v>28800</v>
      </c>
    </row>
    <row r="1439" spans="1:4" ht="15.75">
      <c r="A1439" s="341"/>
      <c r="B1439" s="329" t="s">
        <v>2120</v>
      </c>
      <c r="C1439" s="342" t="s">
        <v>405</v>
      </c>
      <c r="D1439" s="376">
        <v>40000</v>
      </c>
    </row>
    <row r="1440" spans="1:4" ht="15.75">
      <c r="A1440" s="341"/>
      <c r="B1440" s="329" t="s">
        <v>2121</v>
      </c>
      <c r="C1440" s="342" t="s">
        <v>405</v>
      </c>
      <c r="D1440" s="376">
        <v>47200</v>
      </c>
    </row>
    <row r="1441" spans="1:4" ht="15.75">
      <c r="A1441" s="341"/>
      <c r="B1441" s="329" t="s">
        <v>2122</v>
      </c>
      <c r="C1441" s="342" t="s">
        <v>405</v>
      </c>
      <c r="D1441" s="376">
        <v>64600</v>
      </c>
    </row>
    <row r="1442" spans="1:4" ht="15.75">
      <c r="A1442" s="341"/>
      <c r="B1442" s="329" t="s">
        <v>990</v>
      </c>
      <c r="C1442" s="342" t="s">
        <v>405</v>
      </c>
      <c r="D1442" s="376">
        <v>89900</v>
      </c>
    </row>
    <row r="1443" spans="1:4" ht="15.75">
      <c r="A1443" s="341"/>
      <c r="B1443" s="329" t="s">
        <v>2123</v>
      </c>
      <c r="C1443" s="342" t="s">
        <v>405</v>
      </c>
      <c r="D1443" s="376">
        <v>119100</v>
      </c>
    </row>
    <row r="1444" spans="1:4" ht="15.75">
      <c r="A1444" s="341"/>
      <c r="B1444" s="329" t="s">
        <v>2124</v>
      </c>
      <c r="C1444" s="342" t="s">
        <v>405</v>
      </c>
      <c r="D1444" s="376">
        <v>147200</v>
      </c>
    </row>
    <row r="1445" spans="1:4" ht="15.75">
      <c r="A1445" s="341"/>
      <c r="B1445" s="329" t="s">
        <v>2125</v>
      </c>
      <c r="C1445" s="342" t="s">
        <v>405</v>
      </c>
      <c r="D1445" s="376">
        <v>185000</v>
      </c>
    </row>
    <row r="1446" spans="1:4" ht="15.75">
      <c r="A1446" s="341"/>
      <c r="B1446" s="329" t="s">
        <v>2126</v>
      </c>
      <c r="C1446" s="342" t="s">
        <v>405</v>
      </c>
      <c r="D1446" s="376">
        <v>226900</v>
      </c>
    </row>
    <row r="1447" spans="1:4" ht="15.75">
      <c r="A1447" s="341"/>
      <c r="B1447" s="329" t="s">
        <v>2127</v>
      </c>
      <c r="C1447" s="342" t="s">
        <v>405</v>
      </c>
      <c r="D1447" s="376">
        <v>293700</v>
      </c>
    </row>
    <row r="1448" spans="1:4" ht="15">
      <c r="A1448" s="337" t="s">
        <v>406</v>
      </c>
      <c r="B1448" s="340" t="s">
        <v>2155</v>
      </c>
      <c r="C1448" s="340"/>
      <c r="D1448" s="375"/>
    </row>
    <row r="1449" spans="1:4" ht="15.75">
      <c r="A1449" s="341"/>
      <c r="B1449" s="329" t="s">
        <v>2128</v>
      </c>
      <c r="C1449" s="342" t="s">
        <v>630</v>
      </c>
      <c r="D1449" s="376">
        <v>81840</v>
      </c>
    </row>
    <row r="1450" spans="1:4" ht="15.75">
      <c r="A1450" s="341"/>
      <c r="B1450" s="329" t="s">
        <v>2129</v>
      </c>
      <c r="C1450" s="342" t="s">
        <v>630</v>
      </c>
      <c r="D1450" s="376">
        <v>81840</v>
      </c>
    </row>
    <row r="1451" spans="1:4" ht="15.75">
      <c r="A1451" s="341"/>
      <c r="B1451" s="329" t="s">
        <v>2130</v>
      </c>
      <c r="C1451" s="342" t="s">
        <v>630</v>
      </c>
      <c r="D1451" s="376">
        <v>81840</v>
      </c>
    </row>
    <row r="1452" spans="1:4" ht="15.75">
      <c r="A1452" s="341"/>
      <c r="B1452" s="329" t="s">
        <v>2131</v>
      </c>
      <c r="C1452" s="342" t="s">
        <v>630</v>
      </c>
      <c r="D1452" s="376">
        <v>82840</v>
      </c>
    </row>
    <row r="1453" spans="1:4" ht="15.75">
      <c r="A1453" s="341"/>
      <c r="B1453" s="329" t="s">
        <v>2132</v>
      </c>
      <c r="C1453" s="342" t="s">
        <v>630</v>
      </c>
      <c r="D1453" s="376">
        <v>84480</v>
      </c>
    </row>
    <row r="1454" spans="1:4" ht="15.75">
      <c r="A1454" s="341"/>
      <c r="B1454" s="329" t="s">
        <v>2133</v>
      </c>
      <c r="C1454" s="342" t="s">
        <v>630</v>
      </c>
      <c r="D1454" s="376">
        <v>81840</v>
      </c>
    </row>
    <row r="1455" spans="1:4" ht="15.75">
      <c r="A1455" s="341"/>
      <c r="B1455" s="329" t="s">
        <v>2134</v>
      </c>
      <c r="C1455" s="342" t="s">
        <v>630</v>
      </c>
      <c r="D1455" s="376">
        <v>84480</v>
      </c>
    </row>
    <row r="1456" spans="1:4" ht="15.75">
      <c r="A1456" s="341"/>
      <c r="B1456" s="329" t="s">
        <v>2135</v>
      </c>
      <c r="C1456" s="342" t="s">
        <v>630</v>
      </c>
      <c r="D1456" s="376">
        <v>82840</v>
      </c>
    </row>
    <row r="1457" spans="1:4" ht="15.75">
      <c r="A1457" s="341"/>
      <c r="B1457" s="329" t="s">
        <v>2136</v>
      </c>
      <c r="C1457" s="342" t="s">
        <v>630</v>
      </c>
      <c r="D1457" s="376">
        <v>84480</v>
      </c>
    </row>
    <row r="1458" spans="1:4" ht="15.75">
      <c r="A1458" s="341"/>
      <c r="B1458" s="329" t="s">
        <v>2137</v>
      </c>
      <c r="C1458" s="342" t="s">
        <v>630</v>
      </c>
      <c r="D1458" s="376">
        <v>84480</v>
      </c>
    </row>
    <row r="1459" spans="1:4" ht="15.75">
      <c r="A1459" s="341"/>
      <c r="B1459" s="329" t="s">
        <v>2138</v>
      </c>
      <c r="C1459" s="342" t="s">
        <v>630</v>
      </c>
      <c r="D1459" s="376">
        <v>84480</v>
      </c>
    </row>
    <row r="1460" spans="1:4" ht="15.75">
      <c r="A1460" s="341"/>
      <c r="B1460" s="329" t="s">
        <v>2139</v>
      </c>
      <c r="C1460" s="342" t="s">
        <v>630</v>
      </c>
      <c r="D1460" s="376">
        <v>79200</v>
      </c>
    </row>
    <row r="1461" spans="1:4" ht="15">
      <c r="A1461" s="337" t="s">
        <v>406</v>
      </c>
      <c r="B1461" s="340" t="s">
        <v>2156</v>
      </c>
      <c r="C1461" s="340"/>
      <c r="D1461" s="375"/>
    </row>
    <row r="1462" spans="1:4" ht="15.75">
      <c r="A1462" s="341"/>
      <c r="B1462" s="329" t="s">
        <v>2140</v>
      </c>
      <c r="C1462" s="342" t="s">
        <v>630</v>
      </c>
      <c r="D1462" s="376">
        <v>85040</v>
      </c>
    </row>
    <row r="1463" spans="1:4" ht="15.75">
      <c r="A1463" s="341"/>
      <c r="B1463" s="329" t="s">
        <v>2141</v>
      </c>
      <c r="C1463" s="342" t="s">
        <v>630</v>
      </c>
      <c r="D1463" s="376">
        <v>84600</v>
      </c>
    </row>
    <row r="1464" spans="1:4" ht="15.75">
      <c r="A1464" s="341"/>
      <c r="B1464" s="329" t="s">
        <v>2142</v>
      </c>
      <c r="C1464" s="342" t="s">
        <v>630</v>
      </c>
      <c r="D1464" s="376">
        <v>84200</v>
      </c>
    </row>
    <row r="1465" spans="1:4" ht="15.75">
      <c r="A1465" s="341"/>
      <c r="B1465" s="329" t="s">
        <v>2143</v>
      </c>
      <c r="C1465" s="342" t="s">
        <v>630</v>
      </c>
      <c r="D1465" s="376">
        <v>85200</v>
      </c>
    </row>
    <row r="1466" spans="1:4" ht="15.75">
      <c r="A1466" s="341"/>
      <c r="B1466" s="329" t="s">
        <v>2144</v>
      </c>
      <c r="C1466" s="342" t="s">
        <v>630</v>
      </c>
      <c r="D1466" s="376">
        <v>89200</v>
      </c>
    </row>
    <row r="1467" spans="1:4" ht="15.75">
      <c r="A1467" s="341"/>
      <c r="B1467" s="329" t="s">
        <v>2145</v>
      </c>
      <c r="C1467" s="342" t="s">
        <v>630</v>
      </c>
      <c r="D1467" s="376">
        <v>86500</v>
      </c>
    </row>
    <row r="1468" spans="1:4" ht="15.75">
      <c r="A1468" s="341"/>
      <c r="B1468" s="329" t="s">
        <v>2146</v>
      </c>
      <c r="C1468" s="342" t="s">
        <v>630</v>
      </c>
      <c r="D1468" s="376">
        <v>89200</v>
      </c>
    </row>
    <row r="1469" spans="1:4" ht="15.75">
      <c r="A1469" s="341"/>
      <c r="B1469" s="329" t="s">
        <v>2147</v>
      </c>
      <c r="C1469" s="342" t="s">
        <v>630</v>
      </c>
      <c r="D1469" s="376">
        <v>87100</v>
      </c>
    </row>
    <row r="1470" spans="1:4" ht="15.75">
      <c r="A1470" s="341"/>
      <c r="B1470" s="329" t="s">
        <v>2148</v>
      </c>
      <c r="C1470" s="342" t="s">
        <v>630</v>
      </c>
      <c r="D1470" s="376">
        <v>89000</v>
      </c>
    </row>
    <row r="1471" spans="1:4" ht="15.75">
      <c r="A1471" s="341"/>
      <c r="B1471" s="329" t="s">
        <v>2149</v>
      </c>
      <c r="C1471" s="342" t="s">
        <v>630</v>
      </c>
      <c r="D1471" s="376">
        <v>89000</v>
      </c>
    </row>
    <row r="1472" spans="1:4" ht="15.75">
      <c r="A1472" s="341"/>
      <c r="B1472" s="329" t="s">
        <v>2150</v>
      </c>
      <c r="C1472" s="342" t="s">
        <v>630</v>
      </c>
      <c r="D1472" s="376">
        <v>87900</v>
      </c>
    </row>
    <row r="1473" spans="1:4" ht="15.75">
      <c r="A1473" s="341"/>
      <c r="B1473" s="329" t="s">
        <v>2151</v>
      </c>
      <c r="C1473" s="342" t="s">
        <v>630</v>
      </c>
      <c r="D1473" s="376">
        <v>81400</v>
      </c>
    </row>
    <row r="1474" spans="1:4" ht="15.75">
      <c r="A1474" s="355" t="s">
        <v>2282</v>
      </c>
      <c r="B1474" s="356" t="s">
        <v>2283</v>
      </c>
      <c r="C1474" s="342"/>
      <c r="D1474" s="376"/>
    </row>
    <row r="1475" spans="1:4" ht="15.75">
      <c r="A1475" s="357" t="s">
        <v>406</v>
      </c>
      <c r="B1475" s="358" t="s">
        <v>2284</v>
      </c>
      <c r="C1475" s="342"/>
      <c r="D1475" s="376"/>
    </row>
    <row r="1476" spans="1:4" ht="15.75">
      <c r="A1476" s="341"/>
      <c r="B1476" s="329" t="s">
        <v>2285</v>
      </c>
      <c r="C1476" s="342" t="s">
        <v>419</v>
      </c>
      <c r="D1476" s="376">
        <v>4656000</v>
      </c>
    </row>
    <row r="1477" spans="1:4" ht="15.75">
      <c r="A1477" s="341"/>
      <c r="B1477" s="329" t="s">
        <v>2286</v>
      </c>
      <c r="C1477" s="342" t="s">
        <v>419</v>
      </c>
      <c r="D1477" s="376">
        <v>5250000</v>
      </c>
    </row>
    <row r="1478" spans="1:4" ht="15.75">
      <c r="A1478" s="341"/>
      <c r="B1478" s="329" t="s">
        <v>2287</v>
      </c>
      <c r="C1478" s="342" t="s">
        <v>419</v>
      </c>
      <c r="D1478" s="376">
        <v>5800000</v>
      </c>
    </row>
    <row r="1479" spans="1:4" ht="15.75">
      <c r="A1479" s="341"/>
      <c r="B1479" s="329" t="s">
        <v>2288</v>
      </c>
      <c r="C1479" s="342" t="s">
        <v>419</v>
      </c>
      <c r="D1479" s="376">
        <v>6100000</v>
      </c>
    </row>
    <row r="1480" spans="1:4" ht="15.75">
      <c r="A1480" s="341"/>
      <c r="B1480" s="329" t="s">
        <v>2289</v>
      </c>
      <c r="C1480" s="342" t="s">
        <v>419</v>
      </c>
      <c r="D1480" s="376">
        <v>7280000</v>
      </c>
    </row>
    <row r="1481" spans="1:4" ht="15.75">
      <c r="A1481" s="341"/>
      <c r="B1481" s="329" t="s">
        <v>2290</v>
      </c>
      <c r="C1481" s="342" t="s">
        <v>419</v>
      </c>
      <c r="D1481" s="376">
        <v>8100000</v>
      </c>
    </row>
    <row r="1482" spans="1:4" ht="15.75">
      <c r="A1482" s="341"/>
      <c r="B1482" s="329" t="s">
        <v>2291</v>
      </c>
      <c r="C1482" s="342" t="s">
        <v>419</v>
      </c>
      <c r="D1482" s="376">
        <v>10560000</v>
      </c>
    </row>
    <row r="1483" spans="1:4" ht="15.75">
      <c r="A1483" s="341"/>
      <c r="B1483" s="329" t="s">
        <v>2292</v>
      </c>
      <c r="C1483" s="342" t="s">
        <v>419</v>
      </c>
      <c r="D1483" s="376">
        <v>12720000</v>
      </c>
    </row>
    <row r="1484" spans="1:9" ht="15.75" customHeight="1">
      <c r="A1484" s="430" t="s">
        <v>1695</v>
      </c>
      <c r="B1484" s="430"/>
      <c r="C1484" s="430"/>
      <c r="D1484" s="430"/>
      <c r="E1484" s="291"/>
      <c r="F1484" s="292"/>
      <c r="G1484" s="291"/>
      <c r="H1484" s="293"/>
      <c r="I1484" s="170"/>
    </row>
    <row r="1485" spans="1:9" ht="15.75">
      <c r="A1485" s="344" t="s">
        <v>1696</v>
      </c>
      <c r="B1485" s="328" t="s">
        <v>1589</v>
      </c>
      <c r="C1485" s="328"/>
      <c r="D1485" s="345"/>
      <c r="E1485" s="291"/>
      <c r="F1485" s="292"/>
      <c r="G1485" s="291"/>
      <c r="H1485" s="293"/>
      <c r="I1485" s="170"/>
    </row>
    <row r="1486" spans="1:9" ht="15.75">
      <c r="A1486" s="346"/>
      <c r="B1486" s="242" t="s">
        <v>1590</v>
      </c>
      <c r="C1486" s="169"/>
      <c r="D1486" s="188"/>
      <c r="E1486" s="291"/>
      <c r="F1486" s="292"/>
      <c r="G1486" s="291"/>
      <c r="H1486" s="293"/>
      <c r="I1486" s="170"/>
    </row>
    <row r="1487" spans="1:9" ht="15.75">
      <c r="A1487" s="289" t="s">
        <v>406</v>
      </c>
      <c r="B1487" s="294" t="s">
        <v>1419</v>
      </c>
      <c r="C1487" s="297"/>
      <c r="D1487" s="188"/>
      <c r="E1487" s="291"/>
      <c r="F1487" s="292"/>
      <c r="G1487" s="291"/>
      <c r="H1487" s="293"/>
      <c r="I1487" s="170"/>
    </row>
    <row r="1488" spans="1:9" ht="15.75">
      <c r="A1488" s="288"/>
      <c r="B1488" s="187" t="s">
        <v>1415</v>
      </c>
      <c r="C1488" s="169" t="s">
        <v>236</v>
      </c>
      <c r="D1488" s="188">
        <v>2636364</v>
      </c>
      <c r="E1488" s="291"/>
      <c r="F1488" s="292"/>
      <c r="G1488" s="291"/>
      <c r="H1488" s="293"/>
      <c r="I1488" s="170"/>
    </row>
    <row r="1489" spans="1:9" ht="15.75">
      <c r="A1489" s="288"/>
      <c r="B1489" s="187" t="s">
        <v>1416</v>
      </c>
      <c r="C1489" s="169" t="s">
        <v>236</v>
      </c>
      <c r="D1489" s="188">
        <v>2727273</v>
      </c>
      <c r="E1489" s="291"/>
      <c r="F1489" s="292"/>
      <c r="G1489" s="291"/>
      <c r="H1489" s="293"/>
      <c r="I1489" s="170"/>
    </row>
    <row r="1490" spans="1:9" ht="15.75">
      <c r="A1490" s="288"/>
      <c r="B1490" s="187" t="s">
        <v>1417</v>
      </c>
      <c r="C1490" s="169" t="s">
        <v>236</v>
      </c>
      <c r="D1490" s="188">
        <v>2863636</v>
      </c>
      <c r="E1490" s="291"/>
      <c r="F1490" s="292"/>
      <c r="G1490" s="291"/>
      <c r="H1490" s="293"/>
      <c r="I1490" s="170"/>
    </row>
    <row r="1491" spans="1:9" ht="15.75">
      <c r="A1491" s="288" t="s">
        <v>406</v>
      </c>
      <c r="B1491" s="294" t="s">
        <v>1418</v>
      </c>
      <c r="C1491" s="169"/>
      <c r="D1491" s="188"/>
      <c r="E1491" s="291"/>
      <c r="F1491" s="292"/>
      <c r="G1491" s="291"/>
      <c r="H1491" s="293"/>
      <c r="I1491" s="170"/>
    </row>
    <row r="1492" spans="1:9" ht="15.75">
      <c r="A1492" s="288"/>
      <c r="B1492" s="187" t="s">
        <v>1415</v>
      </c>
      <c r="C1492" s="169" t="s">
        <v>236</v>
      </c>
      <c r="D1492" s="188">
        <v>2318182</v>
      </c>
      <c r="E1492" s="291"/>
      <c r="F1492" s="292"/>
      <c r="G1492" s="291"/>
      <c r="H1492" s="293"/>
      <c r="I1492" s="170"/>
    </row>
    <row r="1493" spans="1:9" ht="15.75">
      <c r="A1493" s="288"/>
      <c r="B1493" s="187" t="s">
        <v>1416</v>
      </c>
      <c r="C1493" s="169" t="s">
        <v>236</v>
      </c>
      <c r="D1493" s="188">
        <v>2409091</v>
      </c>
      <c r="E1493" s="291"/>
      <c r="F1493" s="292"/>
      <c r="G1493" s="291"/>
      <c r="H1493" s="293"/>
      <c r="I1493" s="170"/>
    </row>
    <row r="1494" spans="1:9" ht="15.75">
      <c r="A1494" s="288"/>
      <c r="B1494" s="187" t="s">
        <v>1417</v>
      </c>
      <c r="C1494" s="169" t="s">
        <v>236</v>
      </c>
      <c r="D1494" s="188">
        <v>2545455</v>
      </c>
      <c r="E1494" s="291"/>
      <c r="F1494" s="292"/>
      <c r="G1494" s="291"/>
      <c r="H1494" s="293"/>
      <c r="I1494" s="170"/>
    </row>
    <row r="1495" spans="1:9" ht="15.75">
      <c r="A1495" s="289" t="s">
        <v>406</v>
      </c>
      <c r="B1495" s="209" t="s">
        <v>1420</v>
      </c>
      <c r="C1495" s="169"/>
      <c r="D1495" s="188"/>
      <c r="E1495" s="291"/>
      <c r="F1495" s="292"/>
      <c r="G1495" s="291"/>
      <c r="H1495" s="293"/>
      <c r="I1495" s="170"/>
    </row>
    <row r="1496" spans="1:9" ht="15.75">
      <c r="A1496" s="288"/>
      <c r="B1496" s="187" t="s">
        <v>1426</v>
      </c>
      <c r="C1496" s="169" t="s">
        <v>236</v>
      </c>
      <c r="D1496" s="188">
        <v>3354545</v>
      </c>
      <c r="E1496" s="291"/>
      <c r="F1496" s="292"/>
      <c r="G1496" s="291"/>
      <c r="H1496" s="293"/>
      <c r="I1496" s="170"/>
    </row>
    <row r="1497" spans="1:9" ht="15.75">
      <c r="A1497" s="288"/>
      <c r="B1497" s="187" t="s">
        <v>1427</v>
      </c>
      <c r="C1497" s="169" t="s">
        <v>236</v>
      </c>
      <c r="D1497" s="188">
        <v>6081818</v>
      </c>
      <c r="E1497" s="291"/>
      <c r="F1497" s="292"/>
      <c r="G1497" s="291"/>
      <c r="H1497" s="293"/>
      <c r="I1497" s="170"/>
    </row>
    <row r="1498" spans="1:9" ht="15.75">
      <c r="A1498" s="289" t="s">
        <v>406</v>
      </c>
      <c r="B1498" s="209" t="s">
        <v>1421</v>
      </c>
      <c r="C1498" s="169"/>
      <c r="D1498" s="188"/>
      <c r="E1498" s="291"/>
      <c r="F1498" s="292"/>
      <c r="G1498" s="291"/>
      <c r="H1498" s="293"/>
      <c r="I1498" s="170"/>
    </row>
    <row r="1499" spans="1:9" ht="15.75">
      <c r="A1499" s="289"/>
      <c r="B1499" s="187" t="s">
        <v>1422</v>
      </c>
      <c r="C1499" s="169" t="s">
        <v>236</v>
      </c>
      <c r="D1499" s="188">
        <v>1727273</v>
      </c>
      <c r="E1499" s="291"/>
      <c r="F1499" s="292"/>
      <c r="G1499" s="291"/>
      <c r="H1499" s="293"/>
      <c r="I1499" s="170"/>
    </row>
    <row r="1500" spans="1:9" ht="15.75">
      <c r="A1500" s="289"/>
      <c r="B1500" s="187" t="s">
        <v>1423</v>
      </c>
      <c r="C1500" s="169" t="s">
        <v>236</v>
      </c>
      <c r="D1500" s="188">
        <v>2272727</v>
      </c>
      <c r="E1500" s="291"/>
      <c r="F1500" s="292"/>
      <c r="G1500" s="291"/>
      <c r="H1500" s="293"/>
      <c r="I1500" s="170"/>
    </row>
    <row r="1501" spans="1:9" ht="15.75">
      <c r="A1501" s="289"/>
      <c r="B1501" s="187" t="s">
        <v>1424</v>
      </c>
      <c r="C1501" s="169" t="s">
        <v>236</v>
      </c>
      <c r="D1501" s="188">
        <v>1818182</v>
      </c>
      <c r="E1501" s="291"/>
      <c r="F1501" s="292"/>
      <c r="G1501" s="291"/>
      <c r="H1501" s="293"/>
      <c r="I1501" s="170"/>
    </row>
    <row r="1502" spans="1:9" ht="15.75">
      <c r="A1502" s="289"/>
      <c r="B1502" s="187" t="s">
        <v>1425</v>
      </c>
      <c r="C1502" s="169" t="s">
        <v>236</v>
      </c>
      <c r="D1502" s="188">
        <v>2363636</v>
      </c>
      <c r="E1502" s="291"/>
      <c r="F1502" s="292"/>
      <c r="G1502" s="291"/>
      <c r="H1502" s="293"/>
      <c r="I1502" s="170"/>
    </row>
    <row r="1503" spans="1:9" ht="15.75">
      <c r="A1503" s="289" t="s">
        <v>406</v>
      </c>
      <c r="B1503" s="294" t="s">
        <v>1915</v>
      </c>
      <c r="C1503" s="169"/>
      <c r="D1503" s="188"/>
      <c r="E1503" s="291"/>
      <c r="F1503" s="292"/>
      <c r="G1503" s="291"/>
      <c r="H1503" s="293"/>
      <c r="I1503" s="170"/>
    </row>
    <row r="1504" spans="1:9" ht="15.75">
      <c r="A1504" s="289"/>
      <c r="B1504" s="249" t="s">
        <v>1428</v>
      </c>
      <c r="C1504" s="169"/>
      <c r="D1504" s="188"/>
      <c r="E1504" s="291"/>
      <c r="F1504" s="292"/>
      <c r="G1504" s="291"/>
      <c r="H1504" s="293"/>
      <c r="I1504" s="170"/>
    </row>
    <row r="1505" spans="1:9" ht="15.75">
      <c r="A1505" s="289"/>
      <c r="B1505" s="248" t="s">
        <v>1456</v>
      </c>
      <c r="C1505" s="169" t="s">
        <v>666</v>
      </c>
      <c r="D1505" s="188">
        <v>5727273</v>
      </c>
      <c r="E1505" s="291"/>
      <c r="F1505" s="292"/>
      <c r="G1505" s="291"/>
      <c r="H1505" s="293"/>
      <c r="I1505" s="170"/>
    </row>
    <row r="1506" spans="1:9" ht="15.75">
      <c r="A1506" s="289"/>
      <c r="B1506" s="248" t="s">
        <v>1458</v>
      </c>
      <c r="C1506" s="169" t="s">
        <v>666</v>
      </c>
      <c r="D1506" s="188">
        <v>6272727</v>
      </c>
      <c r="E1506" s="291"/>
      <c r="F1506" s="292"/>
      <c r="G1506" s="291"/>
      <c r="H1506" s="293"/>
      <c r="I1506" s="170"/>
    </row>
    <row r="1507" spans="1:9" ht="15.75">
      <c r="A1507" s="289"/>
      <c r="B1507" s="248" t="s">
        <v>1457</v>
      </c>
      <c r="C1507" s="169" t="s">
        <v>666</v>
      </c>
      <c r="D1507" s="188">
        <v>6818182</v>
      </c>
      <c r="E1507" s="291"/>
      <c r="F1507" s="292"/>
      <c r="G1507" s="291"/>
      <c r="H1507" s="293"/>
      <c r="I1507" s="170"/>
    </row>
    <row r="1508" spans="1:9" ht="15.75">
      <c r="A1508" s="289"/>
      <c r="B1508" s="248" t="s">
        <v>1459</v>
      </c>
      <c r="C1508" s="169" t="s">
        <v>666</v>
      </c>
      <c r="D1508" s="188">
        <v>7363636</v>
      </c>
      <c r="E1508" s="291"/>
      <c r="F1508" s="292"/>
      <c r="G1508" s="291"/>
      <c r="H1508" s="293"/>
      <c r="I1508" s="170"/>
    </row>
    <row r="1509" spans="1:9" ht="15.75">
      <c r="A1509" s="289"/>
      <c r="B1509" s="248" t="s">
        <v>1460</v>
      </c>
      <c r="C1509" s="169" t="s">
        <v>666</v>
      </c>
      <c r="D1509" s="188">
        <v>5818182</v>
      </c>
      <c r="E1509" s="291"/>
      <c r="F1509" s="292"/>
      <c r="G1509" s="291"/>
      <c r="H1509" s="293"/>
      <c r="I1509" s="170"/>
    </row>
    <row r="1510" spans="1:9" ht="15.75">
      <c r="A1510" s="289"/>
      <c r="B1510" s="248" t="s">
        <v>1455</v>
      </c>
      <c r="C1510" s="169" t="s">
        <v>666</v>
      </c>
      <c r="D1510" s="188">
        <v>6181818</v>
      </c>
      <c r="E1510" s="291"/>
      <c r="F1510" s="292"/>
      <c r="G1510" s="291"/>
      <c r="H1510" s="293"/>
      <c r="I1510" s="170"/>
    </row>
    <row r="1511" spans="1:9" ht="15.75">
      <c r="A1511" s="289"/>
      <c r="B1511" s="248" t="s">
        <v>1454</v>
      </c>
      <c r="C1511" s="169" t="s">
        <v>666</v>
      </c>
      <c r="D1511" s="188">
        <v>6545455</v>
      </c>
      <c r="E1511" s="291"/>
      <c r="F1511" s="292"/>
      <c r="G1511" s="291"/>
      <c r="H1511" s="293"/>
      <c r="I1511" s="170"/>
    </row>
    <row r="1512" spans="1:9" ht="15.75">
      <c r="A1512" s="289"/>
      <c r="B1512" s="248" t="s">
        <v>1453</v>
      </c>
      <c r="C1512" s="169" t="s">
        <v>666</v>
      </c>
      <c r="D1512" s="188">
        <v>7090909</v>
      </c>
      <c r="E1512" s="291"/>
      <c r="F1512" s="292"/>
      <c r="G1512" s="291"/>
      <c r="H1512" s="293"/>
      <c r="I1512" s="170"/>
    </row>
    <row r="1513" spans="1:9" ht="15.75">
      <c r="A1513" s="289"/>
      <c r="B1513" s="249" t="s">
        <v>1429</v>
      </c>
      <c r="C1513" s="169"/>
      <c r="D1513" s="188"/>
      <c r="E1513" s="291"/>
      <c r="F1513" s="292"/>
      <c r="G1513" s="291"/>
      <c r="H1513" s="293"/>
      <c r="I1513" s="170"/>
    </row>
    <row r="1514" spans="1:9" ht="15.75">
      <c r="A1514" s="289"/>
      <c r="B1514" s="248" t="s">
        <v>1452</v>
      </c>
      <c r="C1514" s="169" t="s">
        <v>666</v>
      </c>
      <c r="D1514" s="188">
        <v>6454545</v>
      </c>
      <c r="E1514" s="291"/>
      <c r="F1514" s="292"/>
      <c r="G1514" s="291"/>
      <c r="H1514" s="293"/>
      <c r="I1514" s="170"/>
    </row>
    <row r="1515" spans="1:9" ht="15.75">
      <c r="A1515" s="289"/>
      <c r="B1515" s="248" t="s">
        <v>1451</v>
      </c>
      <c r="C1515" s="169" t="s">
        <v>666</v>
      </c>
      <c r="D1515" s="188">
        <v>6909091</v>
      </c>
      <c r="E1515" s="291"/>
      <c r="F1515" s="292"/>
      <c r="G1515" s="291"/>
      <c r="H1515" s="293"/>
      <c r="I1515" s="170"/>
    </row>
    <row r="1516" spans="1:9" ht="15.75">
      <c r="A1516" s="289"/>
      <c r="B1516" s="248" t="s">
        <v>1450</v>
      </c>
      <c r="C1516" s="169" t="s">
        <v>666</v>
      </c>
      <c r="D1516" s="188">
        <v>7363636</v>
      </c>
      <c r="E1516" s="291"/>
      <c r="F1516" s="292"/>
      <c r="G1516" s="291"/>
      <c r="H1516" s="293"/>
      <c r="I1516" s="170"/>
    </row>
    <row r="1517" spans="1:9" ht="15.75">
      <c r="A1517" s="289"/>
      <c r="B1517" s="248" t="s">
        <v>1449</v>
      </c>
      <c r="C1517" s="169" t="s">
        <v>666</v>
      </c>
      <c r="D1517" s="188">
        <v>8045455</v>
      </c>
      <c r="E1517" s="291"/>
      <c r="F1517" s="292"/>
      <c r="G1517" s="291"/>
      <c r="H1517" s="293"/>
      <c r="I1517" s="170"/>
    </row>
    <row r="1518" spans="1:9" ht="15.75">
      <c r="A1518" s="289"/>
      <c r="B1518" s="249" t="s">
        <v>1430</v>
      </c>
      <c r="C1518" s="169"/>
      <c r="D1518" s="188"/>
      <c r="E1518" s="291"/>
      <c r="F1518" s="292"/>
      <c r="G1518" s="291"/>
      <c r="H1518" s="293"/>
      <c r="I1518" s="170"/>
    </row>
    <row r="1519" spans="1:9" ht="15.75">
      <c r="A1519" s="289"/>
      <c r="B1519" s="248" t="s">
        <v>1448</v>
      </c>
      <c r="C1519" s="169" t="s">
        <v>666</v>
      </c>
      <c r="D1519" s="188">
        <v>7909091</v>
      </c>
      <c r="E1519" s="291"/>
      <c r="F1519" s="292"/>
      <c r="G1519" s="291"/>
      <c r="H1519" s="293"/>
      <c r="I1519" s="170"/>
    </row>
    <row r="1520" spans="1:9" ht="15.75">
      <c r="A1520" s="289"/>
      <c r="B1520" s="248" t="s">
        <v>1447</v>
      </c>
      <c r="C1520" s="169" t="s">
        <v>666</v>
      </c>
      <c r="D1520" s="188">
        <v>8181818</v>
      </c>
      <c r="E1520" s="291"/>
      <c r="F1520" s="292"/>
      <c r="G1520" s="291"/>
      <c r="H1520" s="293"/>
      <c r="I1520" s="170"/>
    </row>
    <row r="1521" spans="1:9" ht="15.75">
      <c r="A1521" s="289"/>
      <c r="B1521" s="248" t="s">
        <v>1446</v>
      </c>
      <c r="C1521" s="169" t="s">
        <v>666</v>
      </c>
      <c r="D1521" s="188">
        <v>8454545</v>
      </c>
      <c r="E1521" s="291"/>
      <c r="F1521" s="292"/>
      <c r="G1521" s="291"/>
      <c r="H1521" s="293"/>
      <c r="I1521" s="170"/>
    </row>
    <row r="1522" spans="1:9" ht="15.75">
      <c r="A1522" s="289"/>
      <c r="B1522" s="249" t="s">
        <v>1431</v>
      </c>
      <c r="C1522" s="169"/>
      <c r="D1522" s="188"/>
      <c r="E1522" s="291"/>
      <c r="F1522" s="292"/>
      <c r="G1522" s="291"/>
      <c r="H1522" s="293"/>
      <c r="I1522" s="170"/>
    </row>
    <row r="1523" spans="1:9" ht="15.75">
      <c r="A1523" s="289"/>
      <c r="B1523" s="248" t="s">
        <v>1439</v>
      </c>
      <c r="C1523" s="169" t="s">
        <v>666</v>
      </c>
      <c r="D1523" s="188">
        <v>8545455</v>
      </c>
      <c r="E1523" s="291"/>
      <c r="F1523" s="292"/>
      <c r="G1523" s="291"/>
      <c r="H1523" s="293"/>
      <c r="I1523" s="170"/>
    </row>
    <row r="1524" spans="1:9" ht="15.75">
      <c r="A1524" s="289"/>
      <c r="B1524" s="248" t="s">
        <v>1440</v>
      </c>
      <c r="C1524" s="169" t="s">
        <v>666</v>
      </c>
      <c r="D1524" s="188">
        <v>8863636</v>
      </c>
      <c r="E1524" s="291"/>
      <c r="F1524" s="292"/>
      <c r="G1524" s="291"/>
      <c r="H1524" s="293"/>
      <c r="I1524" s="170"/>
    </row>
    <row r="1525" spans="1:9" ht="15.75">
      <c r="A1525" s="289"/>
      <c r="B1525" s="248" t="s">
        <v>1441</v>
      </c>
      <c r="C1525" s="169" t="s">
        <v>666</v>
      </c>
      <c r="D1525" s="188">
        <v>9181818</v>
      </c>
      <c r="E1525" s="291"/>
      <c r="F1525" s="292"/>
      <c r="G1525" s="291"/>
      <c r="H1525" s="293"/>
      <c r="I1525" s="170"/>
    </row>
    <row r="1526" spans="1:9" ht="15.75">
      <c r="A1526" s="289"/>
      <c r="B1526" s="294" t="s">
        <v>1432</v>
      </c>
      <c r="C1526" s="169"/>
      <c r="D1526" s="188"/>
      <c r="E1526" s="291"/>
      <c r="F1526" s="292"/>
      <c r="G1526" s="291"/>
      <c r="H1526" s="293"/>
      <c r="I1526" s="170"/>
    </row>
    <row r="1527" spans="1:9" ht="15.75">
      <c r="A1527" s="289"/>
      <c r="B1527" s="248" t="s">
        <v>1442</v>
      </c>
      <c r="C1527" s="169" t="s">
        <v>666</v>
      </c>
      <c r="D1527" s="188">
        <v>18954545</v>
      </c>
      <c r="E1527" s="291"/>
      <c r="F1527" s="292"/>
      <c r="G1527" s="291"/>
      <c r="H1527" s="293"/>
      <c r="I1527" s="170"/>
    </row>
    <row r="1528" spans="1:9" ht="15.75">
      <c r="A1528" s="289"/>
      <c r="B1528" s="248" t="s">
        <v>1443</v>
      </c>
      <c r="C1528" s="169" t="s">
        <v>666</v>
      </c>
      <c r="D1528" s="188">
        <v>37909091</v>
      </c>
      <c r="E1528" s="291"/>
      <c r="F1528" s="292"/>
      <c r="G1528" s="291"/>
      <c r="H1528" s="293"/>
      <c r="I1528" s="170"/>
    </row>
    <row r="1529" spans="1:9" ht="15.75">
      <c r="A1529" s="289"/>
      <c r="B1529" s="248" t="s">
        <v>1444</v>
      </c>
      <c r="C1529" s="169" t="s">
        <v>666</v>
      </c>
      <c r="D1529" s="188">
        <v>56909091</v>
      </c>
      <c r="E1529" s="291"/>
      <c r="F1529" s="292"/>
      <c r="G1529" s="291"/>
      <c r="H1529" s="293"/>
      <c r="I1529" s="170"/>
    </row>
    <row r="1530" spans="1:9" ht="15.75">
      <c r="A1530" s="289"/>
      <c r="B1530" s="248" t="s">
        <v>1445</v>
      </c>
      <c r="C1530" s="169" t="s">
        <v>666</v>
      </c>
      <c r="D1530" s="188">
        <v>75863636</v>
      </c>
      <c r="E1530" s="291"/>
      <c r="F1530" s="292"/>
      <c r="G1530" s="291"/>
      <c r="H1530" s="293"/>
      <c r="I1530" s="170"/>
    </row>
    <row r="1531" spans="1:9" ht="30">
      <c r="A1531" s="289" t="s">
        <v>406</v>
      </c>
      <c r="B1531" s="295" t="s">
        <v>1916</v>
      </c>
      <c r="C1531" s="205"/>
      <c r="D1531" s="296"/>
      <c r="E1531" s="291"/>
      <c r="F1531" s="292"/>
      <c r="G1531" s="291"/>
      <c r="H1531" s="293"/>
      <c r="I1531" s="170"/>
    </row>
    <row r="1532" spans="1:9" ht="15.75">
      <c r="A1532" s="288"/>
      <c r="B1532" s="187" t="s">
        <v>1433</v>
      </c>
      <c r="C1532" s="169" t="s">
        <v>666</v>
      </c>
      <c r="D1532" s="188">
        <v>6182000</v>
      </c>
      <c r="E1532" s="291"/>
      <c r="F1532" s="292"/>
      <c r="G1532" s="291"/>
      <c r="H1532" s="293"/>
      <c r="I1532" s="170"/>
    </row>
    <row r="1533" spans="1:9" ht="15.75">
      <c r="A1533" s="288"/>
      <c r="B1533" s="187" t="s">
        <v>1435</v>
      </c>
      <c r="C1533" s="169" t="s">
        <v>666</v>
      </c>
      <c r="D1533" s="188">
        <v>6745000</v>
      </c>
      <c r="E1533" s="291"/>
      <c r="F1533" s="292"/>
      <c r="G1533" s="291"/>
      <c r="H1533" s="293"/>
      <c r="I1533" s="170"/>
    </row>
    <row r="1534" spans="1:9" ht="15.75">
      <c r="A1534" s="288"/>
      <c r="B1534" s="187" t="s">
        <v>1434</v>
      </c>
      <c r="C1534" s="169" t="s">
        <v>666</v>
      </c>
      <c r="D1534" s="188">
        <v>6436000</v>
      </c>
      <c r="E1534" s="291"/>
      <c r="F1534" s="292"/>
      <c r="G1534" s="291"/>
      <c r="H1534" s="293"/>
      <c r="I1534" s="170"/>
    </row>
    <row r="1535" spans="1:9" ht="15.75">
      <c r="A1535" s="288"/>
      <c r="B1535" s="187" t="s">
        <v>1436</v>
      </c>
      <c r="C1535" s="169" t="s">
        <v>666</v>
      </c>
      <c r="D1535" s="188">
        <v>7164000</v>
      </c>
      <c r="E1535" s="291"/>
      <c r="F1535" s="292"/>
      <c r="G1535" s="291"/>
      <c r="H1535" s="293"/>
      <c r="I1535" s="170"/>
    </row>
    <row r="1536" spans="1:9" ht="15.75">
      <c r="A1536" s="288"/>
      <c r="B1536" s="187" t="s">
        <v>1437</v>
      </c>
      <c r="C1536" s="169" t="s">
        <v>666</v>
      </c>
      <c r="D1536" s="188">
        <v>7718000</v>
      </c>
      <c r="E1536" s="291"/>
      <c r="F1536" s="292"/>
      <c r="G1536" s="291"/>
      <c r="H1536" s="293"/>
      <c r="I1536" s="170"/>
    </row>
    <row r="1537" spans="1:9" ht="15.75">
      <c r="A1537" s="288"/>
      <c r="B1537" s="187" t="s">
        <v>1438</v>
      </c>
      <c r="C1537" s="169" t="s">
        <v>666</v>
      </c>
      <c r="D1537" s="188">
        <v>8318000</v>
      </c>
      <c r="E1537" s="291"/>
      <c r="F1537" s="292"/>
      <c r="G1537" s="291"/>
      <c r="H1537" s="293"/>
      <c r="I1537" s="170"/>
    </row>
    <row r="1538" spans="1:9" ht="15.75">
      <c r="A1538" s="289" t="s">
        <v>406</v>
      </c>
      <c r="B1538" s="294" t="s">
        <v>1461</v>
      </c>
      <c r="C1538" s="297"/>
      <c r="D1538" s="188"/>
      <c r="E1538" s="291"/>
      <c r="F1538" s="292"/>
      <c r="G1538" s="291"/>
      <c r="H1538" s="293"/>
      <c r="I1538" s="170"/>
    </row>
    <row r="1539" spans="1:9" ht="15.75">
      <c r="A1539" s="288"/>
      <c r="B1539" s="187" t="s">
        <v>685</v>
      </c>
      <c r="C1539" s="169" t="s">
        <v>236</v>
      </c>
      <c r="D1539" s="188">
        <v>3045455</v>
      </c>
      <c r="E1539" s="291"/>
      <c r="F1539" s="292"/>
      <c r="G1539" s="291"/>
      <c r="H1539" s="293"/>
      <c r="I1539" s="170"/>
    </row>
    <row r="1540" spans="1:9" ht="15.75">
      <c r="A1540" s="288"/>
      <c r="B1540" s="187" t="s">
        <v>686</v>
      </c>
      <c r="C1540" s="169" t="s">
        <v>236</v>
      </c>
      <c r="D1540" s="188">
        <v>4681818</v>
      </c>
      <c r="E1540" s="291"/>
      <c r="F1540" s="292"/>
      <c r="G1540" s="291"/>
      <c r="H1540" s="293"/>
      <c r="I1540" s="170"/>
    </row>
    <row r="1541" spans="1:9" ht="15.75">
      <c r="A1541" s="288"/>
      <c r="B1541" s="187" t="s">
        <v>687</v>
      </c>
      <c r="C1541" s="169" t="s">
        <v>236</v>
      </c>
      <c r="D1541" s="188">
        <v>6181818</v>
      </c>
      <c r="E1541" s="291"/>
      <c r="F1541" s="292"/>
      <c r="G1541" s="291"/>
      <c r="H1541" s="293"/>
      <c r="I1541" s="170"/>
    </row>
    <row r="1542" spans="1:9" ht="15.75">
      <c r="A1542" s="288"/>
      <c r="B1542" s="187" t="s">
        <v>1391</v>
      </c>
      <c r="C1542" s="169" t="s">
        <v>236</v>
      </c>
      <c r="D1542" s="188">
        <v>8090909</v>
      </c>
      <c r="E1542" s="291"/>
      <c r="F1542" s="292"/>
      <c r="G1542" s="291"/>
      <c r="H1542" s="293"/>
      <c r="I1542" s="170"/>
    </row>
    <row r="1543" spans="1:9" ht="15.75">
      <c r="A1543" s="288"/>
      <c r="B1543" s="187" t="s">
        <v>688</v>
      </c>
      <c r="C1543" s="169" t="s">
        <v>236</v>
      </c>
      <c r="D1543" s="188">
        <v>9363636</v>
      </c>
      <c r="E1543" s="291"/>
      <c r="F1543" s="292"/>
      <c r="G1543" s="291"/>
      <c r="H1543" s="293"/>
      <c r="I1543" s="170"/>
    </row>
    <row r="1544" spans="1:9" ht="15.75">
      <c r="A1544" s="288"/>
      <c r="B1544" s="187" t="s">
        <v>1392</v>
      </c>
      <c r="C1544" s="169" t="s">
        <v>236</v>
      </c>
      <c r="D1544" s="188">
        <v>11818182</v>
      </c>
      <c r="E1544" s="291"/>
      <c r="F1544" s="292"/>
      <c r="G1544" s="291"/>
      <c r="H1544" s="293"/>
      <c r="I1544" s="170"/>
    </row>
    <row r="1545" spans="1:9" ht="15.75">
      <c r="A1545" s="288" t="s">
        <v>406</v>
      </c>
      <c r="B1545" s="294" t="s">
        <v>1462</v>
      </c>
      <c r="C1545" s="169"/>
      <c r="D1545" s="188"/>
      <c r="E1545" s="291"/>
      <c r="F1545" s="292"/>
      <c r="G1545" s="291"/>
      <c r="H1545" s="293"/>
      <c r="I1545" s="170"/>
    </row>
    <row r="1546" spans="1:9" ht="15.75">
      <c r="A1546" s="288"/>
      <c r="B1546" s="187" t="s">
        <v>1393</v>
      </c>
      <c r="C1546" s="169" t="s">
        <v>236</v>
      </c>
      <c r="D1546" s="188">
        <v>3227273</v>
      </c>
      <c r="E1546" s="291"/>
      <c r="F1546" s="292"/>
      <c r="G1546" s="291"/>
      <c r="H1546" s="293"/>
      <c r="I1546" s="170"/>
    </row>
    <row r="1547" spans="1:9" ht="15.75">
      <c r="A1547" s="288"/>
      <c r="B1547" s="187" t="s">
        <v>1397</v>
      </c>
      <c r="C1547" s="169" t="s">
        <v>236</v>
      </c>
      <c r="D1547" s="188">
        <v>4863636</v>
      </c>
      <c r="E1547" s="291"/>
      <c r="F1547" s="292"/>
      <c r="G1547" s="291"/>
      <c r="H1547" s="293"/>
      <c r="I1547" s="170"/>
    </row>
    <row r="1548" spans="1:9" ht="15.75">
      <c r="A1548" s="288"/>
      <c r="B1548" s="187" t="s">
        <v>1394</v>
      </c>
      <c r="C1548" s="169" t="s">
        <v>236</v>
      </c>
      <c r="D1548" s="188">
        <v>6363636</v>
      </c>
      <c r="E1548" s="291"/>
      <c r="F1548" s="292"/>
      <c r="G1548" s="291"/>
      <c r="H1548" s="293"/>
      <c r="I1548" s="170"/>
    </row>
    <row r="1549" spans="1:9" ht="15.75">
      <c r="A1549" s="288"/>
      <c r="B1549" s="187" t="s">
        <v>1395</v>
      </c>
      <c r="C1549" s="169" t="s">
        <v>236</v>
      </c>
      <c r="D1549" s="188">
        <v>9727273</v>
      </c>
      <c r="E1549" s="291"/>
      <c r="F1549" s="292"/>
      <c r="G1549" s="291"/>
      <c r="H1549" s="293"/>
      <c r="I1549" s="170"/>
    </row>
    <row r="1550" spans="1:9" ht="15.75">
      <c r="A1550" s="288"/>
      <c r="B1550" s="187" t="s">
        <v>1396</v>
      </c>
      <c r="C1550" s="169" t="s">
        <v>236</v>
      </c>
      <c r="D1550" s="188">
        <v>12363636</v>
      </c>
      <c r="E1550" s="291"/>
      <c r="F1550" s="292"/>
      <c r="G1550" s="291"/>
      <c r="H1550" s="293"/>
      <c r="I1550" s="170"/>
    </row>
    <row r="1551" spans="1:9" ht="15.75">
      <c r="A1551" s="289" t="s">
        <v>406</v>
      </c>
      <c r="B1551" s="294" t="s">
        <v>1463</v>
      </c>
      <c r="C1551" s="297"/>
      <c r="D1551" s="188"/>
      <c r="E1551" s="291"/>
      <c r="F1551" s="292"/>
      <c r="G1551" s="291"/>
      <c r="H1551" s="293"/>
      <c r="I1551" s="170"/>
    </row>
    <row r="1552" spans="1:9" ht="15.75">
      <c r="A1552" s="289"/>
      <c r="B1552" s="187" t="s">
        <v>1398</v>
      </c>
      <c r="C1552" s="169" t="s">
        <v>236</v>
      </c>
      <c r="D1552" s="188">
        <v>1018182</v>
      </c>
      <c r="E1552" s="291"/>
      <c r="F1552" s="292"/>
      <c r="G1552" s="291"/>
      <c r="H1552" s="293"/>
      <c r="I1552" s="170"/>
    </row>
    <row r="1553" spans="1:9" ht="15.75">
      <c r="A1553" s="288"/>
      <c r="B1553" s="187" t="s">
        <v>845</v>
      </c>
      <c r="C1553" s="169" t="s">
        <v>236</v>
      </c>
      <c r="D1553" s="188">
        <v>1500000</v>
      </c>
      <c r="E1553" s="291"/>
      <c r="F1553" s="292"/>
      <c r="G1553" s="291"/>
      <c r="H1553" s="293"/>
      <c r="I1553" s="170"/>
    </row>
    <row r="1554" spans="1:9" ht="15.75">
      <c r="A1554" s="288"/>
      <c r="B1554" s="187" t="s">
        <v>846</v>
      </c>
      <c r="C1554" s="169" t="s">
        <v>236</v>
      </c>
      <c r="D1554" s="188">
        <v>2454545</v>
      </c>
      <c r="E1554" s="291"/>
      <c r="F1554" s="292"/>
      <c r="G1554" s="291"/>
      <c r="H1554" s="293"/>
      <c r="I1554" s="170"/>
    </row>
    <row r="1555" spans="1:9" ht="15.75">
      <c r="A1555" s="288"/>
      <c r="B1555" s="187" t="s">
        <v>1399</v>
      </c>
      <c r="C1555" s="169" t="s">
        <v>236</v>
      </c>
      <c r="D1555" s="188">
        <v>3727273</v>
      </c>
      <c r="E1555" s="291"/>
      <c r="F1555" s="292"/>
      <c r="G1555" s="291"/>
      <c r="H1555" s="293"/>
      <c r="I1555" s="170"/>
    </row>
    <row r="1556" spans="1:9" ht="15.75">
      <c r="A1556" s="288"/>
      <c r="B1556" s="187" t="s">
        <v>847</v>
      </c>
      <c r="C1556" s="169" t="s">
        <v>236</v>
      </c>
      <c r="D1556" s="188">
        <v>4818182</v>
      </c>
      <c r="E1556" s="291"/>
      <c r="F1556" s="292"/>
      <c r="G1556" s="291"/>
      <c r="H1556" s="293"/>
      <c r="I1556" s="170"/>
    </row>
    <row r="1557" spans="1:9" ht="15.75">
      <c r="A1557" s="288"/>
      <c r="B1557" s="187" t="s">
        <v>1400</v>
      </c>
      <c r="C1557" s="169" t="s">
        <v>236</v>
      </c>
      <c r="D1557" s="188">
        <v>9545455</v>
      </c>
      <c r="E1557" s="291"/>
      <c r="F1557" s="292"/>
      <c r="G1557" s="291"/>
      <c r="H1557" s="293"/>
      <c r="I1557" s="170"/>
    </row>
    <row r="1558" spans="1:9" ht="15.75">
      <c r="A1558" s="288" t="s">
        <v>406</v>
      </c>
      <c r="B1558" s="294" t="s">
        <v>1464</v>
      </c>
      <c r="C1558" s="169"/>
      <c r="D1558" s="188"/>
      <c r="E1558" s="291"/>
      <c r="F1558" s="292"/>
      <c r="G1558" s="291"/>
      <c r="H1558" s="293"/>
      <c r="I1558" s="170"/>
    </row>
    <row r="1559" spans="1:9" ht="15.75">
      <c r="A1559" s="288"/>
      <c r="B1559" s="187" t="s">
        <v>1401</v>
      </c>
      <c r="C1559" s="169" t="s">
        <v>236</v>
      </c>
      <c r="D1559" s="188">
        <v>1200000</v>
      </c>
      <c r="E1559" s="291"/>
      <c r="F1559" s="292"/>
      <c r="G1559" s="291"/>
      <c r="H1559" s="293"/>
      <c r="I1559" s="170"/>
    </row>
    <row r="1560" spans="1:9" ht="15.75">
      <c r="A1560" s="288"/>
      <c r="B1560" s="187" t="s">
        <v>1402</v>
      </c>
      <c r="C1560" s="169" t="s">
        <v>236</v>
      </c>
      <c r="D1560" s="188">
        <v>1681818</v>
      </c>
      <c r="E1560" s="291"/>
      <c r="F1560" s="292"/>
      <c r="G1560" s="291"/>
      <c r="H1560" s="293"/>
      <c r="I1560" s="170"/>
    </row>
    <row r="1561" spans="1:9" ht="15.75">
      <c r="A1561" s="288"/>
      <c r="B1561" s="187" t="s">
        <v>1403</v>
      </c>
      <c r="C1561" s="169" t="s">
        <v>236</v>
      </c>
      <c r="D1561" s="188">
        <v>3000000</v>
      </c>
      <c r="E1561" s="291"/>
      <c r="F1561" s="292"/>
      <c r="G1561" s="291"/>
      <c r="H1561" s="293"/>
      <c r="I1561" s="170"/>
    </row>
    <row r="1562" spans="1:9" ht="15.75">
      <c r="A1562" s="288"/>
      <c r="B1562" s="187" t="s">
        <v>1404</v>
      </c>
      <c r="C1562" s="169" t="s">
        <v>236</v>
      </c>
      <c r="D1562" s="188">
        <v>4727273</v>
      </c>
      <c r="E1562" s="291"/>
      <c r="F1562" s="292"/>
      <c r="G1562" s="291"/>
      <c r="H1562" s="293"/>
      <c r="I1562" s="170"/>
    </row>
    <row r="1563" spans="1:9" ht="15.75">
      <c r="A1563" s="288"/>
      <c r="B1563" s="187" t="s">
        <v>1405</v>
      </c>
      <c r="C1563" s="169" t="s">
        <v>236</v>
      </c>
      <c r="D1563" s="188">
        <v>6090909</v>
      </c>
      <c r="E1563" s="291"/>
      <c r="F1563" s="292"/>
      <c r="G1563" s="291"/>
      <c r="H1563" s="293"/>
      <c r="I1563" s="170"/>
    </row>
    <row r="1564" spans="1:9" ht="15.75">
      <c r="A1564" s="288"/>
      <c r="B1564" s="187" t="s">
        <v>1406</v>
      </c>
      <c r="C1564" s="169" t="s">
        <v>236</v>
      </c>
      <c r="D1564" s="188">
        <v>2045455</v>
      </c>
      <c r="E1564" s="291"/>
      <c r="F1564" s="292"/>
      <c r="G1564" s="291"/>
      <c r="H1564" s="293"/>
      <c r="I1564" s="170"/>
    </row>
    <row r="1565" spans="1:9" ht="15.75">
      <c r="A1565" s="288"/>
      <c r="B1565" s="187" t="s">
        <v>1407</v>
      </c>
      <c r="C1565" s="169" t="s">
        <v>236</v>
      </c>
      <c r="D1565" s="188">
        <v>3500000</v>
      </c>
      <c r="E1565" s="291"/>
      <c r="F1565" s="292"/>
      <c r="G1565" s="291"/>
      <c r="H1565" s="293"/>
      <c r="I1565" s="170"/>
    </row>
    <row r="1566" spans="1:9" ht="15.75">
      <c r="A1566" s="289" t="s">
        <v>406</v>
      </c>
      <c r="B1566" s="209" t="s">
        <v>1466</v>
      </c>
      <c r="C1566" s="169"/>
      <c r="D1566" s="188"/>
      <c r="E1566" s="291"/>
      <c r="F1566" s="292"/>
      <c r="G1566" s="291"/>
      <c r="H1566" s="293"/>
      <c r="I1566" s="170"/>
    </row>
    <row r="1567" spans="1:9" ht="15.75">
      <c r="A1567" s="288"/>
      <c r="B1567" s="187" t="s">
        <v>1480</v>
      </c>
      <c r="C1567" s="169" t="s">
        <v>1465</v>
      </c>
      <c r="D1567" s="188">
        <v>818182</v>
      </c>
      <c r="E1567" s="291"/>
      <c r="F1567" s="292"/>
      <c r="G1567" s="291"/>
      <c r="H1567" s="293"/>
      <c r="I1567" s="170"/>
    </row>
    <row r="1568" spans="1:9" ht="15.75">
      <c r="A1568" s="288"/>
      <c r="B1568" s="187" t="s">
        <v>1481</v>
      </c>
      <c r="C1568" s="169" t="s">
        <v>1465</v>
      </c>
      <c r="D1568" s="188">
        <v>881818</v>
      </c>
      <c r="E1568" s="291"/>
      <c r="F1568" s="292"/>
      <c r="G1568" s="291"/>
      <c r="H1568" s="293"/>
      <c r="I1568" s="170"/>
    </row>
    <row r="1569" spans="1:9" ht="15.75">
      <c r="A1569" s="288"/>
      <c r="B1569" s="187" t="s">
        <v>1482</v>
      </c>
      <c r="C1569" s="169" t="s">
        <v>1465</v>
      </c>
      <c r="D1569" s="188">
        <v>836364</v>
      </c>
      <c r="E1569" s="291"/>
      <c r="F1569" s="292"/>
      <c r="G1569" s="291"/>
      <c r="H1569" s="293"/>
      <c r="I1569" s="170"/>
    </row>
    <row r="1570" spans="1:9" ht="15.75">
      <c r="A1570" s="288"/>
      <c r="B1570" s="187" t="s">
        <v>1483</v>
      </c>
      <c r="C1570" s="169" t="s">
        <v>1465</v>
      </c>
      <c r="D1570" s="188">
        <v>572572</v>
      </c>
      <c r="E1570" s="291"/>
      <c r="F1570" s="292"/>
      <c r="G1570" s="291"/>
      <c r="H1570" s="293"/>
      <c r="I1570" s="170"/>
    </row>
    <row r="1571" spans="1:9" ht="15.75">
      <c r="A1571" s="288"/>
      <c r="B1571" s="187" t="s">
        <v>1484</v>
      </c>
      <c r="C1571" s="169" t="s">
        <v>1465</v>
      </c>
      <c r="D1571" s="188">
        <v>354545</v>
      </c>
      <c r="E1571" s="291"/>
      <c r="F1571" s="292"/>
      <c r="G1571" s="291"/>
      <c r="H1571" s="293"/>
      <c r="I1571" s="170"/>
    </row>
    <row r="1572" spans="1:9" ht="15.75">
      <c r="A1572" s="288" t="s">
        <v>406</v>
      </c>
      <c r="B1572" s="209" t="s">
        <v>1467</v>
      </c>
      <c r="C1572" s="169"/>
      <c r="D1572" s="188"/>
      <c r="E1572" s="291"/>
      <c r="F1572" s="292"/>
      <c r="G1572" s="291"/>
      <c r="H1572" s="293"/>
      <c r="I1572" s="170"/>
    </row>
    <row r="1573" spans="1:9" ht="15.75">
      <c r="A1573" s="288"/>
      <c r="B1573" s="187" t="s">
        <v>1485</v>
      </c>
      <c r="C1573" s="169" t="s">
        <v>1465</v>
      </c>
      <c r="D1573" s="188">
        <v>1881818</v>
      </c>
      <c r="E1573" s="291"/>
      <c r="F1573" s="292"/>
      <c r="G1573" s="291"/>
      <c r="H1573" s="293"/>
      <c r="I1573" s="170"/>
    </row>
    <row r="1574" spans="1:9" ht="15.75">
      <c r="A1574" s="288"/>
      <c r="B1574" s="187" t="s">
        <v>1486</v>
      </c>
      <c r="C1574" s="169" t="s">
        <v>1465</v>
      </c>
      <c r="D1574" s="188">
        <v>1500000</v>
      </c>
      <c r="E1574" s="291"/>
      <c r="F1574" s="292"/>
      <c r="G1574" s="291"/>
      <c r="H1574" s="293"/>
      <c r="I1574" s="170"/>
    </row>
    <row r="1575" spans="1:9" ht="15.75">
      <c r="A1575" s="288"/>
      <c r="B1575" s="187" t="s">
        <v>1487</v>
      </c>
      <c r="C1575" s="169" t="s">
        <v>1465</v>
      </c>
      <c r="D1575" s="188">
        <v>1590909</v>
      </c>
      <c r="E1575" s="291"/>
      <c r="F1575" s="292"/>
      <c r="G1575" s="291"/>
      <c r="H1575" s="293"/>
      <c r="I1575" s="170"/>
    </row>
    <row r="1576" spans="1:9" ht="15.75">
      <c r="A1576" s="288"/>
      <c r="B1576" s="187" t="s">
        <v>1488</v>
      </c>
      <c r="C1576" s="169" t="s">
        <v>1465</v>
      </c>
      <c r="D1576" s="188">
        <v>3072727</v>
      </c>
      <c r="E1576" s="291"/>
      <c r="F1576" s="292"/>
      <c r="G1576" s="291"/>
      <c r="H1576" s="293"/>
      <c r="I1576" s="170"/>
    </row>
    <row r="1577" spans="1:9" ht="15.75">
      <c r="A1577" s="288"/>
      <c r="B1577" s="187" t="s">
        <v>1489</v>
      </c>
      <c r="C1577" s="169" t="s">
        <v>1465</v>
      </c>
      <c r="D1577" s="188">
        <v>2109091</v>
      </c>
      <c r="E1577" s="291"/>
      <c r="F1577" s="292"/>
      <c r="G1577" s="291"/>
      <c r="H1577" s="293"/>
      <c r="I1577" s="170"/>
    </row>
    <row r="1578" spans="1:9" ht="15.75">
      <c r="A1578" s="289" t="s">
        <v>406</v>
      </c>
      <c r="B1578" s="209" t="s">
        <v>1468</v>
      </c>
      <c r="C1578" s="169"/>
      <c r="D1578" s="188"/>
      <c r="E1578" s="291"/>
      <c r="F1578" s="292"/>
      <c r="G1578" s="291"/>
      <c r="H1578" s="293"/>
      <c r="I1578" s="170"/>
    </row>
    <row r="1579" spans="1:9" ht="15.75">
      <c r="A1579" s="289"/>
      <c r="B1579" s="209" t="s">
        <v>1469</v>
      </c>
      <c r="C1579" s="169"/>
      <c r="D1579" s="188"/>
      <c r="E1579" s="291"/>
      <c r="F1579" s="292"/>
      <c r="G1579" s="291"/>
      <c r="H1579" s="293"/>
      <c r="I1579" s="170"/>
    </row>
    <row r="1580" spans="1:9" ht="15.75">
      <c r="A1580" s="288"/>
      <c r="B1580" s="187" t="s">
        <v>1491</v>
      </c>
      <c r="C1580" s="169" t="s">
        <v>819</v>
      </c>
      <c r="D1580" s="188">
        <v>5909</v>
      </c>
      <c r="E1580" s="291"/>
      <c r="F1580" s="292"/>
      <c r="G1580" s="291"/>
      <c r="H1580" s="293"/>
      <c r="I1580" s="170"/>
    </row>
    <row r="1581" spans="1:9" ht="15.75">
      <c r="A1581" s="288"/>
      <c r="B1581" s="187" t="s">
        <v>1492</v>
      </c>
      <c r="C1581" s="169" t="s">
        <v>819</v>
      </c>
      <c r="D1581" s="188">
        <v>16364</v>
      </c>
      <c r="E1581" s="291"/>
      <c r="F1581" s="292"/>
      <c r="G1581" s="291"/>
      <c r="H1581" s="293"/>
      <c r="I1581" s="170"/>
    </row>
    <row r="1582" spans="1:9" ht="15.75">
      <c r="A1582" s="288"/>
      <c r="B1582" s="187" t="s">
        <v>1477</v>
      </c>
      <c r="C1582" s="169" t="s">
        <v>819</v>
      </c>
      <c r="D1582" s="188">
        <v>29545</v>
      </c>
      <c r="E1582" s="291"/>
      <c r="F1582" s="292"/>
      <c r="G1582" s="291"/>
      <c r="H1582" s="293"/>
      <c r="I1582" s="170"/>
    </row>
    <row r="1583" spans="1:9" ht="15.75">
      <c r="A1583" s="288"/>
      <c r="B1583" s="187" t="s">
        <v>1478</v>
      </c>
      <c r="C1583" s="169" t="s">
        <v>819</v>
      </c>
      <c r="D1583" s="188">
        <v>54545</v>
      </c>
      <c r="E1583" s="291"/>
      <c r="F1583" s="292"/>
      <c r="G1583" s="291"/>
      <c r="H1583" s="293"/>
      <c r="I1583" s="170"/>
    </row>
    <row r="1584" spans="1:9" ht="15.75">
      <c r="A1584" s="288"/>
      <c r="B1584" s="209" t="s">
        <v>1471</v>
      </c>
      <c r="C1584" s="169"/>
      <c r="D1584" s="188"/>
      <c r="E1584" s="291"/>
      <c r="F1584" s="292"/>
      <c r="G1584" s="291"/>
      <c r="H1584" s="293"/>
      <c r="I1584" s="170"/>
    </row>
    <row r="1585" spans="1:9" ht="15.75">
      <c r="A1585" s="288"/>
      <c r="B1585" s="187" t="s">
        <v>1491</v>
      </c>
      <c r="C1585" s="169" t="s">
        <v>819</v>
      </c>
      <c r="D1585" s="188">
        <v>7727</v>
      </c>
      <c r="E1585" s="291"/>
      <c r="F1585" s="292"/>
      <c r="G1585" s="291"/>
      <c r="H1585" s="293"/>
      <c r="I1585" s="170"/>
    </row>
    <row r="1586" spans="1:9" ht="15.75">
      <c r="A1586" s="288"/>
      <c r="B1586" s="187" t="s">
        <v>1492</v>
      </c>
      <c r="C1586" s="169" t="s">
        <v>819</v>
      </c>
      <c r="D1586" s="188">
        <v>21818</v>
      </c>
      <c r="E1586" s="291"/>
      <c r="F1586" s="292"/>
      <c r="G1586" s="291"/>
      <c r="H1586" s="293"/>
      <c r="I1586" s="170"/>
    </row>
    <row r="1587" spans="1:9" ht="15.75">
      <c r="A1587" s="288"/>
      <c r="B1587" s="187" t="s">
        <v>1477</v>
      </c>
      <c r="C1587" s="169" t="s">
        <v>819</v>
      </c>
      <c r="D1587" s="188">
        <v>39091</v>
      </c>
      <c r="E1587" s="291"/>
      <c r="F1587" s="292"/>
      <c r="G1587" s="291"/>
      <c r="H1587" s="293"/>
      <c r="I1587" s="170"/>
    </row>
    <row r="1588" spans="1:9" ht="15.75">
      <c r="A1588" s="288"/>
      <c r="B1588" s="187" t="s">
        <v>1478</v>
      </c>
      <c r="C1588" s="169" t="s">
        <v>819</v>
      </c>
      <c r="D1588" s="188">
        <v>71818</v>
      </c>
      <c r="E1588" s="291"/>
      <c r="F1588" s="292"/>
      <c r="G1588" s="291"/>
      <c r="H1588" s="293"/>
      <c r="I1588" s="170"/>
    </row>
    <row r="1589" spans="1:9" ht="15.75">
      <c r="A1589" s="288"/>
      <c r="B1589" s="209" t="s">
        <v>1472</v>
      </c>
      <c r="C1589" s="169"/>
      <c r="D1589" s="188"/>
      <c r="E1589" s="291"/>
      <c r="F1589" s="292"/>
      <c r="G1589" s="291"/>
      <c r="H1589" s="293"/>
      <c r="I1589" s="170"/>
    </row>
    <row r="1590" spans="1:9" ht="15.75">
      <c r="A1590" s="288"/>
      <c r="B1590" s="187" t="s">
        <v>1491</v>
      </c>
      <c r="C1590" s="169" t="s">
        <v>819</v>
      </c>
      <c r="D1590" s="188">
        <v>9545</v>
      </c>
      <c r="E1590" s="291"/>
      <c r="F1590" s="292"/>
      <c r="G1590" s="291"/>
      <c r="H1590" s="293"/>
      <c r="I1590" s="170"/>
    </row>
    <row r="1591" spans="1:9" ht="15.75">
      <c r="A1591" s="288"/>
      <c r="B1591" s="187" t="s">
        <v>1492</v>
      </c>
      <c r="C1591" s="169" t="s">
        <v>819</v>
      </c>
      <c r="D1591" s="188">
        <v>26364</v>
      </c>
      <c r="E1591" s="291"/>
      <c r="F1591" s="292"/>
      <c r="G1591" s="291"/>
      <c r="H1591" s="293"/>
      <c r="I1591" s="170"/>
    </row>
    <row r="1592" spans="1:9" ht="15.75">
      <c r="A1592" s="288"/>
      <c r="B1592" s="187" t="s">
        <v>1477</v>
      </c>
      <c r="C1592" s="169" t="s">
        <v>819</v>
      </c>
      <c r="D1592" s="188">
        <v>50909</v>
      </c>
      <c r="E1592" s="291"/>
      <c r="F1592" s="292"/>
      <c r="G1592" s="291"/>
      <c r="H1592" s="293"/>
      <c r="I1592" s="170"/>
    </row>
    <row r="1593" spans="1:9" ht="15.75">
      <c r="A1593" s="288"/>
      <c r="B1593" s="187" t="s">
        <v>1478</v>
      </c>
      <c r="C1593" s="169" t="s">
        <v>819</v>
      </c>
      <c r="D1593" s="188">
        <v>81818</v>
      </c>
      <c r="E1593" s="291"/>
      <c r="F1593" s="292"/>
      <c r="G1593" s="291"/>
      <c r="H1593" s="293"/>
      <c r="I1593" s="170"/>
    </row>
    <row r="1594" spans="1:9" ht="15.75">
      <c r="A1594" s="288"/>
      <c r="B1594" s="209" t="s">
        <v>1470</v>
      </c>
      <c r="C1594" s="169"/>
      <c r="D1594" s="188"/>
      <c r="E1594" s="291"/>
      <c r="F1594" s="292"/>
      <c r="G1594" s="291"/>
      <c r="H1594" s="293"/>
      <c r="I1594" s="170"/>
    </row>
    <row r="1595" spans="1:9" ht="15.75">
      <c r="A1595" s="288"/>
      <c r="B1595" s="187" t="s">
        <v>1474</v>
      </c>
      <c r="C1595" s="169" t="s">
        <v>819</v>
      </c>
      <c r="D1595" s="188">
        <v>21273</v>
      </c>
      <c r="E1595" s="291"/>
      <c r="F1595" s="292"/>
      <c r="G1595" s="291"/>
      <c r="H1595" s="293"/>
      <c r="I1595" s="170"/>
    </row>
    <row r="1596" spans="1:9" ht="15.75">
      <c r="A1596" s="288"/>
      <c r="B1596" s="187" t="s">
        <v>1476</v>
      </c>
      <c r="C1596" s="169" t="s">
        <v>819</v>
      </c>
      <c r="D1596" s="188">
        <v>65909</v>
      </c>
      <c r="E1596" s="291"/>
      <c r="F1596" s="292"/>
      <c r="G1596" s="291"/>
      <c r="H1596" s="293"/>
      <c r="I1596" s="170"/>
    </row>
    <row r="1597" spans="1:9" ht="15.75">
      <c r="A1597" s="288"/>
      <c r="B1597" s="187" t="s">
        <v>1477</v>
      </c>
      <c r="C1597" s="169" t="s">
        <v>819</v>
      </c>
      <c r="D1597" s="188">
        <v>213636</v>
      </c>
      <c r="E1597" s="291"/>
      <c r="F1597" s="292"/>
      <c r="G1597" s="291"/>
      <c r="H1597" s="293"/>
      <c r="I1597" s="170"/>
    </row>
    <row r="1598" spans="1:9" ht="15.75">
      <c r="A1598" s="288"/>
      <c r="B1598" s="187" t="s">
        <v>1478</v>
      </c>
      <c r="C1598" s="169" t="s">
        <v>819</v>
      </c>
      <c r="D1598" s="188">
        <v>499091</v>
      </c>
      <c r="E1598" s="291"/>
      <c r="F1598" s="292"/>
      <c r="G1598" s="291"/>
      <c r="H1598" s="293"/>
      <c r="I1598" s="170"/>
    </row>
    <row r="1599" spans="1:9" ht="15.75">
      <c r="A1599" s="288"/>
      <c r="B1599" s="209" t="s">
        <v>1473</v>
      </c>
      <c r="C1599" s="169"/>
      <c r="D1599" s="188"/>
      <c r="E1599" s="291"/>
      <c r="F1599" s="292"/>
      <c r="G1599" s="291"/>
      <c r="H1599" s="293"/>
      <c r="I1599" s="170"/>
    </row>
    <row r="1600" spans="1:9" ht="15.75">
      <c r="A1600" s="288"/>
      <c r="B1600" s="187" t="s">
        <v>1474</v>
      </c>
      <c r="C1600" s="169" t="s">
        <v>819</v>
      </c>
      <c r="D1600" s="188">
        <v>26273</v>
      </c>
      <c r="E1600" s="291"/>
      <c r="F1600" s="292"/>
      <c r="G1600" s="291"/>
      <c r="H1600" s="293"/>
      <c r="I1600" s="170"/>
    </row>
    <row r="1601" spans="1:9" ht="15.75">
      <c r="A1601" s="288"/>
      <c r="B1601" s="187" t="s">
        <v>1476</v>
      </c>
      <c r="C1601" s="169" t="s">
        <v>819</v>
      </c>
      <c r="D1601" s="188">
        <v>105000</v>
      </c>
      <c r="E1601" s="291"/>
      <c r="F1601" s="292"/>
      <c r="G1601" s="291"/>
      <c r="H1601" s="293"/>
      <c r="I1601" s="170"/>
    </row>
    <row r="1602" spans="1:9" ht="15.75">
      <c r="A1602" s="288"/>
      <c r="B1602" s="187" t="s">
        <v>1477</v>
      </c>
      <c r="C1602" s="169" t="s">
        <v>819</v>
      </c>
      <c r="D1602" s="188">
        <v>356364</v>
      </c>
      <c r="E1602" s="291"/>
      <c r="F1602" s="292"/>
      <c r="G1602" s="291"/>
      <c r="H1602" s="293"/>
      <c r="I1602" s="170"/>
    </row>
    <row r="1603" spans="1:9" ht="15.75">
      <c r="A1603" s="288"/>
      <c r="B1603" s="187" t="s">
        <v>1478</v>
      </c>
      <c r="C1603" s="169" t="s">
        <v>819</v>
      </c>
      <c r="D1603" s="188">
        <v>750000</v>
      </c>
      <c r="E1603" s="291"/>
      <c r="F1603" s="292"/>
      <c r="G1603" s="291"/>
      <c r="H1603" s="293"/>
      <c r="I1603" s="170"/>
    </row>
    <row r="1604" spans="1:9" ht="15.75">
      <c r="A1604" s="288"/>
      <c r="B1604" s="209" t="s">
        <v>1479</v>
      </c>
      <c r="C1604" s="169"/>
      <c r="D1604" s="188"/>
      <c r="E1604" s="291"/>
      <c r="F1604" s="292"/>
      <c r="G1604" s="291"/>
      <c r="H1604" s="293"/>
      <c r="I1604" s="170"/>
    </row>
    <row r="1605" spans="1:9" ht="15.75">
      <c r="A1605" s="288"/>
      <c r="B1605" s="187" t="s">
        <v>1474</v>
      </c>
      <c r="C1605" s="169" t="s">
        <v>819</v>
      </c>
      <c r="D1605" s="188">
        <v>29091</v>
      </c>
      <c r="E1605" s="291"/>
      <c r="F1605" s="292"/>
      <c r="G1605" s="291"/>
      <c r="H1605" s="293"/>
      <c r="I1605" s="170"/>
    </row>
    <row r="1606" spans="1:9" ht="15.75">
      <c r="A1606" s="288"/>
      <c r="B1606" s="187" t="s">
        <v>1476</v>
      </c>
      <c r="C1606" s="169" t="s">
        <v>819</v>
      </c>
      <c r="D1606" s="188">
        <v>114000</v>
      </c>
      <c r="E1606" s="291"/>
      <c r="F1606" s="292"/>
      <c r="G1606" s="291"/>
      <c r="H1606" s="293"/>
      <c r="I1606" s="170"/>
    </row>
    <row r="1607" spans="1:9" ht="15.75">
      <c r="A1607" s="288"/>
      <c r="B1607" s="187" t="s">
        <v>1477</v>
      </c>
      <c r="C1607" s="169" t="s">
        <v>819</v>
      </c>
      <c r="D1607" s="188">
        <v>404545</v>
      </c>
      <c r="E1607" s="291"/>
      <c r="F1607" s="292"/>
      <c r="G1607" s="291"/>
      <c r="H1607" s="293"/>
      <c r="I1607" s="170"/>
    </row>
    <row r="1608" spans="1:9" ht="15.75">
      <c r="A1608" s="288"/>
      <c r="B1608" s="187" t="s">
        <v>1478</v>
      </c>
      <c r="C1608" s="169" t="s">
        <v>819</v>
      </c>
      <c r="D1608" s="188">
        <v>863636</v>
      </c>
      <c r="E1608" s="291"/>
      <c r="F1608" s="292"/>
      <c r="G1608" s="291"/>
      <c r="H1608" s="293"/>
      <c r="I1608" s="170"/>
    </row>
    <row r="1609" spans="1:9" ht="15.75">
      <c r="A1609" s="288"/>
      <c r="B1609" s="209" t="s">
        <v>1495</v>
      </c>
      <c r="C1609" s="169"/>
      <c r="D1609" s="188"/>
      <c r="E1609" s="291"/>
      <c r="F1609" s="292"/>
      <c r="G1609" s="291"/>
      <c r="H1609" s="293"/>
      <c r="I1609" s="170"/>
    </row>
    <row r="1610" spans="1:9" ht="15.75">
      <c r="A1610" s="288"/>
      <c r="B1610" s="187" t="s">
        <v>1475</v>
      </c>
      <c r="C1610" s="169" t="s">
        <v>819</v>
      </c>
      <c r="D1610" s="188">
        <v>8480</v>
      </c>
      <c r="E1610" s="291"/>
      <c r="F1610" s="292"/>
      <c r="G1610" s="291"/>
      <c r="H1610" s="293"/>
      <c r="I1610" s="170"/>
    </row>
    <row r="1611" spans="1:9" ht="15.75">
      <c r="A1611" s="288"/>
      <c r="B1611" s="187" t="s">
        <v>1476</v>
      </c>
      <c r="C1611" s="169" t="s">
        <v>819</v>
      </c>
      <c r="D1611" s="188">
        <v>19091</v>
      </c>
      <c r="E1611" s="291"/>
      <c r="F1611" s="292"/>
      <c r="G1611" s="291"/>
      <c r="H1611" s="293"/>
      <c r="I1611" s="170"/>
    </row>
    <row r="1612" spans="1:9" ht="15.75">
      <c r="A1612" s="288"/>
      <c r="B1612" s="187" t="s">
        <v>1477</v>
      </c>
      <c r="C1612" s="169" t="s">
        <v>819</v>
      </c>
      <c r="D1612" s="188">
        <v>64545</v>
      </c>
      <c r="E1612" s="291"/>
      <c r="F1612" s="292"/>
      <c r="G1612" s="291"/>
      <c r="H1612" s="293"/>
      <c r="I1612" s="170"/>
    </row>
    <row r="1613" spans="1:9" ht="15.75">
      <c r="A1613" s="288"/>
      <c r="B1613" s="187" t="s">
        <v>1478</v>
      </c>
      <c r="C1613" s="169" t="s">
        <v>819</v>
      </c>
      <c r="D1613" s="188">
        <v>136364</v>
      </c>
      <c r="E1613" s="291"/>
      <c r="F1613" s="292"/>
      <c r="G1613" s="291"/>
      <c r="H1613" s="293"/>
      <c r="I1613" s="170"/>
    </row>
    <row r="1614" spans="1:9" ht="15.75">
      <c r="A1614" s="288"/>
      <c r="B1614" s="209" t="s">
        <v>1496</v>
      </c>
      <c r="C1614" s="169"/>
      <c r="D1614" s="188"/>
      <c r="E1614" s="291"/>
      <c r="F1614" s="292"/>
      <c r="G1614" s="291"/>
      <c r="H1614" s="293"/>
      <c r="I1614" s="170"/>
    </row>
    <row r="1615" spans="1:9" ht="15.75">
      <c r="A1615" s="288"/>
      <c r="B1615" s="187" t="s">
        <v>1475</v>
      </c>
      <c r="C1615" s="169" t="s">
        <v>819</v>
      </c>
      <c r="D1615" s="188">
        <v>10993</v>
      </c>
      <c r="E1615" s="291"/>
      <c r="F1615" s="292"/>
      <c r="G1615" s="291"/>
      <c r="H1615" s="293"/>
      <c r="I1615" s="170"/>
    </row>
    <row r="1616" spans="1:9" ht="15.75">
      <c r="A1616" s="288"/>
      <c r="B1616" s="187" t="s">
        <v>1476</v>
      </c>
      <c r="C1616" s="169" t="s">
        <v>819</v>
      </c>
      <c r="D1616" s="188">
        <v>22727</v>
      </c>
      <c r="E1616" s="291"/>
      <c r="F1616" s="292"/>
      <c r="G1616" s="291"/>
      <c r="H1616" s="293"/>
      <c r="I1616" s="170"/>
    </row>
    <row r="1617" spans="1:9" ht="15.75">
      <c r="A1617" s="288"/>
      <c r="B1617" s="187" t="s">
        <v>1477</v>
      </c>
      <c r="C1617" s="169" t="s">
        <v>819</v>
      </c>
      <c r="D1617" s="188">
        <v>80000</v>
      </c>
      <c r="E1617" s="291"/>
      <c r="F1617" s="292"/>
      <c r="G1617" s="291"/>
      <c r="H1617" s="293"/>
      <c r="I1617" s="170"/>
    </row>
    <row r="1618" spans="1:9" ht="15.75">
      <c r="A1618" s="288"/>
      <c r="B1618" s="187" t="s">
        <v>1478</v>
      </c>
      <c r="C1618" s="169" t="s">
        <v>819</v>
      </c>
      <c r="D1618" s="188">
        <v>172727</v>
      </c>
      <c r="E1618" s="291"/>
      <c r="F1618" s="292"/>
      <c r="G1618" s="291"/>
      <c r="H1618" s="293"/>
      <c r="I1618" s="170"/>
    </row>
    <row r="1619" spans="1:9" ht="15.75">
      <c r="A1619" s="288"/>
      <c r="B1619" s="209" t="s">
        <v>1493</v>
      </c>
      <c r="C1619" s="169"/>
      <c r="D1619" s="188"/>
      <c r="E1619" s="291"/>
      <c r="F1619" s="292"/>
      <c r="G1619" s="291"/>
      <c r="H1619" s="293"/>
      <c r="I1619" s="170"/>
    </row>
    <row r="1620" spans="1:9" ht="15.75">
      <c r="A1620" s="288"/>
      <c r="B1620" s="187" t="s">
        <v>1475</v>
      </c>
      <c r="C1620" s="169" t="s">
        <v>819</v>
      </c>
      <c r="D1620" s="188">
        <v>10909</v>
      </c>
      <c r="E1620" s="291"/>
      <c r="F1620" s="292"/>
      <c r="G1620" s="291"/>
      <c r="H1620" s="293"/>
      <c r="I1620" s="170"/>
    </row>
    <row r="1621" spans="1:9" ht="15.75">
      <c r="A1621" s="288"/>
      <c r="B1621" s="187" t="s">
        <v>1476</v>
      </c>
      <c r="C1621" s="169" t="s">
        <v>819</v>
      </c>
      <c r="D1621" s="188">
        <v>27273</v>
      </c>
      <c r="E1621" s="291"/>
      <c r="F1621" s="292"/>
      <c r="G1621" s="291"/>
      <c r="H1621" s="293"/>
      <c r="I1621" s="170"/>
    </row>
    <row r="1622" spans="1:9" ht="15.75">
      <c r="A1622" s="288"/>
      <c r="B1622" s="187" t="s">
        <v>1477</v>
      </c>
      <c r="C1622" s="169" t="s">
        <v>819</v>
      </c>
      <c r="D1622" s="188">
        <v>96364</v>
      </c>
      <c r="E1622" s="291"/>
      <c r="F1622" s="292"/>
      <c r="G1622" s="291"/>
      <c r="H1622" s="293"/>
      <c r="I1622" s="170"/>
    </row>
    <row r="1623" spans="1:9" ht="15.75">
      <c r="A1623" s="288"/>
      <c r="B1623" s="187" t="s">
        <v>1478</v>
      </c>
      <c r="C1623" s="169" t="s">
        <v>819</v>
      </c>
      <c r="D1623" s="188">
        <v>204545</v>
      </c>
      <c r="E1623" s="291"/>
      <c r="F1623" s="292"/>
      <c r="G1623" s="291"/>
      <c r="H1623" s="293"/>
      <c r="I1623" s="170"/>
    </row>
    <row r="1624" spans="1:9" ht="15.75">
      <c r="A1624" s="167"/>
      <c r="B1624" s="209" t="s">
        <v>1494</v>
      </c>
      <c r="C1624" s="169"/>
      <c r="D1624" s="188"/>
      <c r="E1624" s="298"/>
      <c r="F1624" s="292"/>
      <c r="G1624" s="291"/>
      <c r="H1624" s="293"/>
      <c r="I1624" s="170"/>
    </row>
    <row r="1625" spans="1:9" ht="15.75">
      <c r="A1625" s="167"/>
      <c r="B1625" s="187" t="s">
        <v>1475</v>
      </c>
      <c r="C1625" s="169" t="s">
        <v>819</v>
      </c>
      <c r="D1625" s="188">
        <v>7538</v>
      </c>
      <c r="E1625" s="298"/>
      <c r="F1625" s="292"/>
      <c r="G1625" s="291"/>
      <c r="H1625" s="293"/>
      <c r="I1625" s="170"/>
    </row>
    <row r="1626" spans="1:9" ht="15.75">
      <c r="A1626" s="167"/>
      <c r="B1626" s="187" t="s">
        <v>1476</v>
      </c>
      <c r="C1626" s="169" t="s">
        <v>819</v>
      </c>
      <c r="D1626" s="188">
        <v>20098</v>
      </c>
      <c r="E1626" s="298"/>
      <c r="F1626" s="292"/>
      <c r="G1626" s="291"/>
      <c r="H1626" s="293"/>
      <c r="I1626" s="170"/>
    </row>
    <row r="1627" spans="1:9" ht="15.75">
      <c r="A1627" s="167"/>
      <c r="B1627" s="187" t="s">
        <v>1520</v>
      </c>
      <c r="C1627" s="169" t="s">
        <v>819</v>
      </c>
      <c r="D1627" s="188">
        <v>50091</v>
      </c>
      <c r="E1627" s="298"/>
      <c r="F1627" s="292"/>
      <c r="G1627" s="291"/>
      <c r="H1627" s="293"/>
      <c r="I1627" s="170"/>
    </row>
    <row r="1628" spans="1:9" ht="15.75">
      <c r="A1628" s="167"/>
      <c r="B1628" s="187" t="s">
        <v>1478</v>
      </c>
      <c r="C1628" s="169" t="s">
        <v>819</v>
      </c>
      <c r="D1628" s="188">
        <v>109091</v>
      </c>
      <c r="E1628" s="298"/>
      <c r="F1628" s="292"/>
      <c r="G1628" s="291"/>
      <c r="H1628" s="293"/>
      <c r="I1628" s="170"/>
    </row>
    <row r="1629" spans="1:9" ht="15.75">
      <c r="A1629" s="189" t="s">
        <v>406</v>
      </c>
      <c r="B1629" s="209" t="s">
        <v>1521</v>
      </c>
      <c r="C1629" s="169"/>
      <c r="D1629" s="188"/>
      <c r="E1629" s="298"/>
      <c r="F1629" s="292"/>
      <c r="G1629" s="291"/>
      <c r="H1629" s="293"/>
      <c r="I1629" s="170"/>
    </row>
    <row r="1630" spans="1:9" ht="15.75">
      <c r="A1630" s="167"/>
      <c r="B1630" s="209" t="s">
        <v>1490</v>
      </c>
      <c r="C1630" s="169"/>
      <c r="D1630" s="188"/>
      <c r="E1630" s="298"/>
      <c r="F1630" s="292"/>
      <c r="G1630" s="291"/>
      <c r="H1630" s="293"/>
      <c r="I1630" s="170"/>
    </row>
    <row r="1631" spans="1:9" ht="15.75">
      <c r="A1631" s="167"/>
      <c r="B1631" s="299">
        <v>21</v>
      </c>
      <c r="C1631" s="169" t="s">
        <v>419</v>
      </c>
      <c r="D1631" s="188">
        <v>1273</v>
      </c>
      <c r="E1631" s="298"/>
      <c r="F1631" s="292"/>
      <c r="G1631" s="291"/>
      <c r="H1631" s="293"/>
      <c r="I1631" s="170"/>
    </row>
    <row r="1632" spans="1:9" ht="15.75">
      <c r="A1632" s="167"/>
      <c r="B1632" s="299">
        <v>34</v>
      </c>
      <c r="C1632" s="169" t="s">
        <v>419</v>
      </c>
      <c r="D1632" s="188">
        <v>4727</v>
      </c>
      <c r="E1632" s="298"/>
      <c r="F1632" s="292"/>
      <c r="G1632" s="291"/>
      <c r="H1632" s="293"/>
      <c r="I1632" s="170"/>
    </row>
    <row r="1633" spans="1:9" ht="15.75">
      <c r="A1633" s="167"/>
      <c r="B1633" s="299">
        <v>75</v>
      </c>
      <c r="C1633" s="169" t="s">
        <v>419</v>
      </c>
      <c r="D1633" s="188">
        <v>19273</v>
      </c>
      <c r="E1633" s="298"/>
      <c r="F1633" s="292"/>
      <c r="G1633" s="291"/>
      <c r="H1633" s="293"/>
      <c r="I1633" s="170"/>
    </row>
    <row r="1634" spans="1:9" ht="15.75">
      <c r="A1634" s="167"/>
      <c r="B1634" s="299">
        <v>110</v>
      </c>
      <c r="C1634" s="169" t="s">
        <v>419</v>
      </c>
      <c r="D1634" s="188">
        <v>43636</v>
      </c>
      <c r="E1634" s="298"/>
      <c r="F1634" s="292"/>
      <c r="G1634" s="291"/>
      <c r="H1634" s="293"/>
      <c r="I1634" s="170"/>
    </row>
    <row r="1635" spans="1:9" ht="15.75">
      <c r="A1635" s="167"/>
      <c r="B1635" s="209" t="s">
        <v>1497</v>
      </c>
      <c r="C1635" s="169"/>
      <c r="D1635" s="188"/>
      <c r="E1635" s="298"/>
      <c r="F1635" s="292"/>
      <c r="G1635" s="291"/>
      <c r="H1635" s="293"/>
      <c r="I1635" s="170"/>
    </row>
    <row r="1636" spans="1:9" ht="15.75">
      <c r="A1636" s="167"/>
      <c r="B1636" s="299">
        <v>21</v>
      </c>
      <c r="C1636" s="169" t="s">
        <v>419</v>
      </c>
      <c r="D1636" s="188">
        <v>3455</v>
      </c>
      <c r="E1636" s="298"/>
      <c r="F1636" s="292"/>
      <c r="G1636" s="291"/>
      <c r="H1636" s="293"/>
      <c r="I1636" s="170"/>
    </row>
    <row r="1637" spans="1:9" ht="15.75">
      <c r="A1637" s="167"/>
      <c r="B1637" s="299">
        <v>34</v>
      </c>
      <c r="C1637" s="169" t="s">
        <v>419</v>
      </c>
      <c r="D1637" s="188">
        <v>4364</v>
      </c>
      <c r="E1637" s="298"/>
      <c r="F1637" s="292"/>
      <c r="G1637" s="291"/>
      <c r="H1637" s="293"/>
      <c r="I1637" s="170"/>
    </row>
    <row r="1638" spans="1:9" ht="15.75">
      <c r="A1638" s="167"/>
      <c r="B1638" s="299">
        <v>75</v>
      </c>
      <c r="C1638" s="169" t="s">
        <v>419</v>
      </c>
      <c r="D1638" s="188">
        <v>24727</v>
      </c>
      <c r="E1638" s="298"/>
      <c r="F1638" s="292"/>
      <c r="G1638" s="291"/>
      <c r="H1638" s="293"/>
      <c r="I1638" s="170"/>
    </row>
    <row r="1639" spans="1:9" ht="15.75">
      <c r="A1639" s="167"/>
      <c r="B1639" s="299">
        <v>110</v>
      </c>
      <c r="C1639" s="169" t="s">
        <v>419</v>
      </c>
      <c r="D1639" s="188">
        <v>58182</v>
      </c>
      <c r="E1639" s="298"/>
      <c r="F1639" s="292"/>
      <c r="G1639" s="291"/>
      <c r="H1639" s="293"/>
      <c r="I1639" s="170"/>
    </row>
    <row r="1640" spans="1:9" ht="15.75">
      <c r="A1640" s="167"/>
      <c r="B1640" s="209" t="s">
        <v>1498</v>
      </c>
      <c r="C1640" s="169"/>
      <c r="D1640" s="188"/>
      <c r="E1640" s="298"/>
      <c r="F1640" s="292"/>
      <c r="G1640" s="291"/>
      <c r="H1640" s="293"/>
      <c r="I1640" s="170"/>
    </row>
    <row r="1641" spans="1:9" ht="15.75">
      <c r="A1641" s="167"/>
      <c r="B1641" s="299">
        <v>21</v>
      </c>
      <c r="C1641" s="169" t="s">
        <v>419</v>
      </c>
      <c r="D1641" s="188">
        <v>1273</v>
      </c>
      <c r="E1641" s="298"/>
      <c r="F1641" s="292"/>
      <c r="G1641" s="291"/>
      <c r="H1641" s="293"/>
      <c r="I1641" s="170"/>
    </row>
    <row r="1642" spans="1:9" ht="15.75">
      <c r="A1642" s="167"/>
      <c r="B1642" s="299">
        <v>34</v>
      </c>
      <c r="C1642" s="169" t="s">
        <v>419</v>
      </c>
      <c r="D1642" s="188">
        <v>2182</v>
      </c>
      <c r="E1642" s="298"/>
      <c r="F1642" s="292"/>
      <c r="G1642" s="291"/>
      <c r="H1642" s="293"/>
      <c r="I1642" s="170"/>
    </row>
    <row r="1643" spans="1:9" ht="15.75">
      <c r="A1643" s="167"/>
      <c r="B1643" s="299">
        <v>75</v>
      </c>
      <c r="C1643" s="169" t="s">
        <v>419</v>
      </c>
      <c r="D1643" s="188">
        <v>16364</v>
      </c>
      <c r="E1643" s="298"/>
      <c r="F1643" s="292"/>
      <c r="G1643" s="291"/>
      <c r="H1643" s="293"/>
      <c r="I1643" s="170"/>
    </row>
    <row r="1644" spans="1:9" ht="15.75">
      <c r="A1644" s="167"/>
      <c r="B1644" s="299">
        <v>110</v>
      </c>
      <c r="C1644" s="169" t="s">
        <v>419</v>
      </c>
      <c r="D1644" s="188">
        <v>32727</v>
      </c>
      <c r="E1644" s="298"/>
      <c r="F1644" s="292"/>
      <c r="G1644" s="291"/>
      <c r="H1644" s="293"/>
      <c r="I1644" s="170"/>
    </row>
    <row r="1645" spans="1:9" ht="15.75">
      <c r="A1645" s="167"/>
      <c r="B1645" s="209" t="s">
        <v>1500</v>
      </c>
      <c r="C1645" s="169"/>
      <c r="D1645" s="188"/>
      <c r="E1645" s="298"/>
      <c r="F1645" s="292"/>
      <c r="G1645" s="291"/>
      <c r="H1645" s="293"/>
      <c r="I1645" s="170"/>
    </row>
    <row r="1646" spans="1:9" ht="15.75">
      <c r="A1646" s="167"/>
      <c r="B1646" s="299">
        <v>21</v>
      </c>
      <c r="C1646" s="169" t="s">
        <v>419</v>
      </c>
      <c r="D1646" s="188">
        <v>1571</v>
      </c>
      <c r="E1646" s="298"/>
      <c r="F1646" s="292"/>
      <c r="G1646" s="291"/>
      <c r="H1646" s="293"/>
      <c r="I1646" s="170"/>
    </row>
    <row r="1647" spans="1:9" ht="15.75">
      <c r="A1647" s="167"/>
      <c r="B1647" s="299">
        <v>34</v>
      </c>
      <c r="C1647" s="169" t="s">
        <v>419</v>
      </c>
      <c r="D1647" s="188">
        <v>2198</v>
      </c>
      <c r="E1647" s="298"/>
      <c r="F1647" s="292"/>
      <c r="G1647" s="291"/>
      <c r="H1647" s="293"/>
      <c r="I1647" s="170"/>
    </row>
    <row r="1648" spans="1:9" ht="15.75">
      <c r="A1648" s="167"/>
      <c r="B1648" s="299">
        <v>75</v>
      </c>
      <c r="C1648" s="169" t="s">
        <v>419</v>
      </c>
      <c r="D1648" s="188">
        <v>10678</v>
      </c>
      <c r="E1648" s="298"/>
      <c r="F1648" s="292"/>
      <c r="G1648" s="291"/>
      <c r="H1648" s="293"/>
      <c r="I1648" s="170"/>
    </row>
    <row r="1649" spans="1:9" ht="15.75">
      <c r="A1649" s="167"/>
      <c r="B1649" s="299">
        <v>110</v>
      </c>
      <c r="C1649" s="169" t="s">
        <v>419</v>
      </c>
      <c r="D1649" s="188">
        <v>24496</v>
      </c>
      <c r="E1649" s="298"/>
      <c r="F1649" s="292"/>
      <c r="G1649" s="291"/>
      <c r="H1649" s="293"/>
      <c r="I1649" s="170"/>
    </row>
    <row r="1650" spans="1:9" ht="15.75">
      <c r="A1650" s="167"/>
      <c r="B1650" s="209" t="s">
        <v>1499</v>
      </c>
      <c r="C1650" s="169"/>
      <c r="D1650" s="188"/>
      <c r="E1650" s="298"/>
      <c r="F1650" s="292"/>
      <c r="G1650" s="291"/>
      <c r="H1650" s="293"/>
      <c r="I1650" s="170"/>
    </row>
    <row r="1651" spans="1:9" ht="15.75">
      <c r="A1651" s="167"/>
      <c r="B1651" s="187" t="s">
        <v>1501</v>
      </c>
      <c r="C1651" s="169" t="s">
        <v>419</v>
      </c>
      <c r="D1651" s="188">
        <v>1105</v>
      </c>
      <c r="E1651" s="298"/>
      <c r="F1651" s="292"/>
      <c r="G1651" s="291"/>
      <c r="H1651" s="293"/>
      <c r="I1651" s="170"/>
    </row>
    <row r="1652" spans="1:9" ht="15.75">
      <c r="A1652" s="167"/>
      <c r="B1652" s="187" t="s">
        <v>1502</v>
      </c>
      <c r="C1652" s="169" t="s">
        <v>419</v>
      </c>
      <c r="D1652" s="188">
        <v>2380</v>
      </c>
      <c r="E1652" s="298"/>
      <c r="F1652" s="292"/>
      <c r="G1652" s="291"/>
      <c r="H1652" s="293"/>
      <c r="I1652" s="170"/>
    </row>
    <row r="1653" spans="1:9" ht="15.75">
      <c r="A1653" s="167"/>
      <c r="B1653" s="187" t="s">
        <v>1503</v>
      </c>
      <c r="C1653" s="169" t="s">
        <v>419</v>
      </c>
      <c r="D1653" s="188">
        <v>8500</v>
      </c>
      <c r="E1653" s="298"/>
      <c r="F1653" s="292"/>
      <c r="G1653" s="291"/>
      <c r="H1653" s="293"/>
      <c r="I1653" s="170"/>
    </row>
    <row r="1654" spans="1:9" ht="15.75">
      <c r="A1654" s="167"/>
      <c r="B1654" s="187" t="s">
        <v>1504</v>
      </c>
      <c r="C1654" s="169" t="s">
        <v>419</v>
      </c>
      <c r="D1654" s="188">
        <v>18700</v>
      </c>
      <c r="E1654" s="298"/>
      <c r="F1654" s="292"/>
      <c r="G1654" s="291"/>
      <c r="H1654" s="293"/>
      <c r="I1654" s="170"/>
    </row>
    <row r="1655" spans="1:9" ht="15.75">
      <c r="A1655" s="167"/>
      <c r="B1655" s="209" t="s">
        <v>1505</v>
      </c>
      <c r="C1655" s="169"/>
      <c r="D1655" s="188"/>
      <c r="E1655" s="298"/>
      <c r="F1655" s="292"/>
      <c r="G1655" s="291"/>
      <c r="H1655" s="293"/>
      <c r="I1655" s="170"/>
    </row>
    <row r="1656" spans="1:9" ht="15.75">
      <c r="A1656" s="167"/>
      <c r="B1656" s="187" t="s">
        <v>1501</v>
      </c>
      <c r="C1656" s="169" t="s">
        <v>419</v>
      </c>
      <c r="D1656" s="188">
        <v>2380</v>
      </c>
      <c r="E1656" s="298"/>
      <c r="F1656" s="292"/>
      <c r="G1656" s="291"/>
      <c r="H1656" s="293"/>
      <c r="I1656" s="170"/>
    </row>
    <row r="1657" spans="1:9" ht="15.75">
      <c r="A1657" s="167"/>
      <c r="B1657" s="187" t="s">
        <v>1502</v>
      </c>
      <c r="C1657" s="169" t="s">
        <v>419</v>
      </c>
      <c r="D1657" s="188">
        <v>5100</v>
      </c>
      <c r="E1657" s="298"/>
      <c r="F1657" s="292"/>
      <c r="G1657" s="291"/>
      <c r="H1657" s="293"/>
      <c r="I1657" s="170"/>
    </row>
    <row r="1658" spans="1:9" ht="15.75">
      <c r="A1658" s="167"/>
      <c r="B1658" s="187" t="s">
        <v>1503</v>
      </c>
      <c r="C1658" s="169" t="s">
        <v>419</v>
      </c>
      <c r="D1658" s="188">
        <v>18700</v>
      </c>
      <c r="E1658" s="298"/>
      <c r="F1658" s="292"/>
      <c r="G1658" s="291"/>
      <c r="H1658" s="293"/>
      <c r="I1658" s="170"/>
    </row>
    <row r="1659" spans="1:9" ht="15.75">
      <c r="A1659" s="167"/>
      <c r="B1659" s="187" t="s">
        <v>1539</v>
      </c>
      <c r="C1659" s="169" t="s">
        <v>419</v>
      </c>
      <c r="D1659" s="188">
        <v>69200</v>
      </c>
      <c r="E1659" s="298"/>
      <c r="F1659" s="292"/>
      <c r="G1659" s="291"/>
      <c r="H1659" s="293"/>
      <c r="I1659" s="170"/>
    </row>
    <row r="1660" spans="1:9" ht="15.75">
      <c r="A1660" s="167"/>
      <c r="B1660" s="209" t="s">
        <v>1506</v>
      </c>
      <c r="C1660" s="169"/>
      <c r="D1660" s="188"/>
      <c r="E1660" s="298"/>
      <c r="F1660" s="292"/>
      <c r="G1660" s="291"/>
      <c r="H1660" s="293"/>
      <c r="I1660" s="170"/>
    </row>
    <row r="1661" spans="1:9" ht="15.75">
      <c r="A1661" s="167"/>
      <c r="B1661" s="299">
        <v>48</v>
      </c>
      <c r="C1661" s="169" t="s">
        <v>419</v>
      </c>
      <c r="D1661" s="188">
        <v>5455</v>
      </c>
      <c r="E1661" s="298"/>
      <c r="F1661" s="292"/>
      <c r="G1661" s="291"/>
      <c r="H1661" s="293"/>
      <c r="I1661" s="170"/>
    </row>
    <row r="1662" spans="1:9" ht="15.75">
      <c r="A1662" s="167"/>
      <c r="B1662" s="299">
        <v>75</v>
      </c>
      <c r="C1662" s="169" t="s">
        <v>419</v>
      </c>
      <c r="D1662" s="188">
        <v>12000</v>
      </c>
      <c r="E1662" s="298"/>
      <c r="F1662" s="292"/>
      <c r="G1662" s="291"/>
      <c r="H1662" s="293"/>
      <c r="I1662" s="170"/>
    </row>
    <row r="1663" spans="1:9" ht="15.75">
      <c r="A1663" s="167"/>
      <c r="B1663" s="299">
        <v>110</v>
      </c>
      <c r="C1663" s="169" t="s">
        <v>419</v>
      </c>
      <c r="D1663" s="188">
        <v>30909</v>
      </c>
      <c r="E1663" s="298"/>
      <c r="F1663" s="292"/>
      <c r="G1663" s="291"/>
      <c r="H1663" s="293"/>
      <c r="I1663" s="170"/>
    </row>
    <row r="1664" spans="1:9" ht="15.75">
      <c r="A1664" s="167"/>
      <c r="B1664" s="299" t="s">
        <v>1507</v>
      </c>
      <c r="C1664" s="169" t="s">
        <v>419</v>
      </c>
      <c r="D1664" s="188">
        <v>545</v>
      </c>
      <c r="E1664" s="298"/>
      <c r="F1664" s="292"/>
      <c r="G1664" s="291"/>
      <c r="H1664" s="293"/>
      <c r="I1664" s="170"/>
    </row>
    <row r="1665" spans="1:9" ht="15.75">
      <c r="A1665" s="167"/>
      <c r="B1665" s="299" t="s">
        <v>1508</v>
      </c>
      <c r="C1665" s="169" t="s">
        <v>419</v>
      </c>
      <c r="D1665" s="188">
        <v>1818</v>
      </c>
      <c r="E1665" s="298"/>
      <c r="F1665" s="292"/>
      <c r="G1665" s="291"/>
      <c r="H1665" s="293"/>
      <c r="I1665" s="170"/>
    </row>
    <row r="1666" spans="1:9" ht="15.75">
      <c r="A1666" s="167"/>
      <c r="B1666" s="300" t="s">
        <v>1509</v>
      </c>
      <c r="C1666" s="169"/>
      <c r="D1666" s="188"/>
      <c r="E1666" s="298"/>
      <c r="F1666" s="292"/>
      <c r="G1666" s="291"/>
      <c r="H1666" s="293"/>
      <c r="I1666" s="170"/>
    </row>
    <row r="1667" spans="1:9" ht="15.75">
      <c r="A1667" s="167"/>
      <c r="B1667" s="299">
        <v>42</v>
      </c>
      <c r="C1667" s="169" t="s">
        <v>419</v>
      </c>
      <c r="D1667" s="188">
        <v>7273</v>
      </c>
      <c r="E1667" s="298"/>
      <c r="F1667" s="292"/>
      <c r="G1667" s="291"/>
      <c r="H1667" s="293"/>
      <c r="I1667" s="170"/>
    </row>
    <row r="1668" spans="1:9" ht="15.75">
      <c r="A1668" s="167"/>
      <c r="B1668" s="299">
        <v>75</v>
      </c>
      <c r="C1668" s="169" t="s">
        <v>419</v>
      </c>
      <c r="D1668" s="188">
        <v>34545</v>
      </c>
      <c r="E1668" s="298"/>
      <c r="F1668" s="292"/>
      <c r="G1668" s="291"/>
      <c r="H1668" s="293"/>
      <c r="I1668" s="170"/>
    </row>
    <row r="1669" spans="1:4" ht="15.75">
      <c r="A1669" s="167"/>
      <c r="B1669" s="299">
        <v>110</v>
      </c>
      <c r="C1669" s="169" t="s">
        <v>419</v>
      </c>
      <c r="D1669" s="188">
        <v>65455</v>
      </c>
    </row>
    <row r="1670" spans="1:4" ht="15.75">
      <c r="A1670" s="167"/>
      <c r="B1670" s="187" t="s">
        <v>1511</v>
      </c>
      <c r="C1670" s="169" t="s">
        <v>419</v>
      </c>
      <c r="D1670" s="188">
        <v>127273</v>
      </c>
    </row>
    <row r="1671" spans="1:4" ht="15.75">
      <c r="A1671" s="167"/>
      <c r="B1671" s="300" t="s">
        <v>1510</v>
      </c>
      <c r="C1671" s="169"/>
      <c r="D1671" s="188"/>
    </row>
    <row r="1672" spans="1:4" ht="15.75">
      <c r="A1672" s="167"/>
      <c r="B1672" s="299" t="s">
        <v>1540</v>
      </c>
      <c r="C1672" s="169" t="s">
        <v>419</v>
      </c>
      <c r="D1672" s="188">
        <v>1400</v>
      </c>
    </row>
    <row r="1673" spans="1:4" ht="15.75">
      <c r="A1673" s="167"/>
      <c r="B1673" s="299" t="s">
        <v>1541</v>
      </c>
      <c r="C1673" s="169" t="s">
        <v>419</v>
      </c>
      <c r="D1673" s="188">
        <v>5400</v>
      </c>
    </row>
    <row r="1674" spans="1:4" ht="15.75">
      <c r="A1674" s="167"/>
      <c r="B1674" s="299" t="s">
        <v>1512</v>
      </c>
      <c r="C1674" s="169" t="s">
        <v>419</v>
      </c>
      <c r="D1674" s="188">
        <v>2400</v>
      </c>
    </row>
    <row r="1675" spans="1:4" ht="15.75">
      <c r="A1675" s="167"/>
      <c r="B1675" s="299" t="s">
        <v>1513</v>
      </c>
      <c r="C1675" s="169" t="s">
        <v>419</v>
      </c>
      <c r="D1675" s="188">
        <v>8364</v>
      </c>
    </row>
    <row r="1676" spans="1:4" ht="15.75">
      <c r="A1676" s="167"/>
      <c r="B1676" s="299" t="s">
        <v>1514</v>
      </c>
      <c r="C1676" s="169" t="s">
        <v>419</v>
      </c>
      <c r="D1676" s="188">
        <v>29091</v>
      </c>
    </row>
    <row r="1677" spans="1:4" ht="15.75">
      <c r="A1677" s="167" t="s">
        <v>406</v>
      </c>
      <c r="B1677" s="209" t="s">
        <v>1522</v>
      </c>
      <c r="C1677" s="169"/>
      <c r="D1677" s="188"/>
    </row>
    <row r="1678" spans="1:4" ht="15.75">
      <c r="A1678" s="167"/>
      <c r="B1678" s="300" t="s">
        <v>1515</v>
      </c>
      <c r="C1678" s="169" t="s">
        <v>419</v>
      </c>
      <c r="D1678" s="188">
        <v>7000</v>
      </c>
    </row>
    <row r="1679" spans="1:4" ht="15.75">
      <c r="A1679" s="167"/>
      <c r="B1679" s="299">
        <v>63</v>
      </c>
      <c r="C1679" s="169" t="s">
        <v>419</v>
      </c>
      <c r="D1679" s="188">
        <v>107455</v>
      </c>
    </row>
    <row r="1680" spans="1:4" ht="15.75">
      <c r="A1680" s="167"/>
      <c r="B1680" s="299">
        <v>110</v>
      </c>
      <c r="C1680" s="169" t="s">
        <v>419</v>
      </c>
      <c r="D1680" s="188">
        <v>440909</v>
      </c>
    </row>
    <row r="1681" spans="1:4" ht="15.75">
      <c r="A1681" s="167"/>
      <c r="B1681" s="300" t="s">
        <v>1516</v>
      </c>
      <c r="C1681" s="169" t="s">
        <v>419</v>
      </c>
      <c r="D1681" s="188">
        <v>9545</v>
      </c>
    </row>
    <row r="1682" spans="1:4" ht="15.75">
      <c r="A1682" s="167"/>
      <c r="B1682" s="299">
        <v>63</v>
      </c>
      <c r="C1682" s="169" t="s">
        <v>419</v>
      </c>
      <c r="D1682" s="188">
        <v>120909</v>
      </c>
    </row>
    <row r="1683" spans="1:4" ht="15.75">
      <c r="A1683" s="167"/>
      <c r="B1683" s="299">
        <v>110</v>
      </c>
      <c r="C1683" s="169" t="s">
        <v>419</v>
      </c>
      <c r="D1683" s="188">
        <v>436364</v>
      </c>
    </row>
    <row r="1684" spans="1:4" ht="15.75">
      <c r="A1684" s="167"/>
      <c r="B1684" s="300" t="s">
        <v>1517</v>
      </c>
      <c r="C1684" s="169" t="s">
        <v>419</v>
      </c>
      <c r="D1684" s="188">
        <v>7000</v>
      </c>
    </row>
    <row r="1685" spans="1:4" ht="15.75">
      <c r="A1685" s="167"/>
      <c r="B1685" s="299">
        <v>63</v>
      </c>
      <c r="C1685" s="169" t="s">
        <v>419</v>
      </c>
      <c r="D1685" s="188">
        <v>91818</v>
      </c>
    </row>
    <row r="1686" spans="1:4" ht="15.75">
      <c r="A1686" s="167"/>
      <c r="B1686" s="299">
        <v>110</v>
      </c>
      <c r="C1686" s="169" t="s">
        <v>419</v>
      </c>
      <c r="D1686" s="188">
        <v>292818</v>
      </c>
    </row>
    <row r="1687" spans="1:4" ht="15.75">
      <c r="A1687" s="167"/>
      <c r="B1687" s="300" t="s">
        <v>1519</v>
      </c>
      <c r="C1687" s="169" t="s">
        <v>419</v>
      </c>
      <c r="D1687" s="188">
        <v>4364</v>
      </c>
    </row>
    <row r="1688" spans="1:4" ht="15.75">
      <c r="A1688" s="167"/>
      <c r="B1688" s="299" t="s">
        <v>1523</v>
      </c>
      <c r="C1688" s="169" t="s">
        <v>419</v>
      </c>
      <c r="D1688" s="188">
        <v>33273</v>
      </c>
    </row>
    <row r="1689" spans="1:4" ht="15.75">
      <c r="A1689" s="167"/>
      <c r="B1689" s="299" t="s">
        <v>1524</v>
      </c>
      <c r="C1689" s="169" t="s">
        <v>419</v>
      </c>
      <c r="D1689" s="188">
        <v>166909</v>
      </c>
    </row>
    <row r="1690" spans="1:4" ht="15.75">
      <c r="A1690" s="167"/>
      <c r="B1690" s="300" t="s">
        <v>1518</v>
      </c>
      <c r="C1690" s="169" t="s">
        <v>419</v>
      </c>
      <c r="D1690" s="188">
        <v>4727</v>
      </c>
    </row>
    <row r="1691" spans="1:4" ht="15.75">
      <c r="A1691" s="167"/>
      <c r="B1691" s="299">
        <v>63</v>
      </c>
      <c r="C1691" s="169" t="s">
        <v>419</v>
      </c>
      <c r="D1691" s="188">
        <v>41818</v>
      </c>
    </row>
    <row r="1692" spans="1:4" ht="15.75">
      <c r="A1692" s="167"/>
      <c r="B1692" s="299">
        <v>110</v>
      </c>
      <c r="C1692" s="169" t="s">
        <v>419</v>
      </c>
      <c r="D1692" s="188">
        <v>192364</v>
      </c>
    </row>
    <row r="1693" spans="1:4" ht="15.75">
      <c r="A1693" s="167"/>
      <c r="B1693" s="300" t="s">
        <v>1525</v>
      </c>
      <c r="C1693" s="169" t="s">
        <v>419</v>
      </c>
      <c r="D1693" s="188">
        <v>4545</v>
      </c>
    </row>
    <row r="1694" spans="1:4" ht="15.75">
      <c r="A1694" s="167"/>
      <c r="B1694" s="299">
        <v>40</v>
      </c>
      <c r="C1694" s="169" t="s">
        <v>419</v>
      </c>
      <c r="D1694" s="188">
        <v>8909</v>
      </c>
    </row>
    <row r="1695" spans="1:4" ht="15.75">
      <c r="A1695" s="167"/>
      <c r="B1695" s="299">
        <v>63</v>
      </c>
      <c r="C1695" s="169" t="s">
        <v>419</v>
      </c>
      <c r="D1695" s="188">
        <v>81818</v>
      </c>
    </row>
    <row r="1696" spans="1:4" ht="15.75">
      <c r="A1696" s="167"/>
      <c r="B1696" s="300" t="s">
        <v>1526</v>
      </c>
      <c r="C1696" s="169" t="s">
        <v>419</v>
      </c>
      <c r="D1696" s="188">
        <v>50909</v>
      </c>
    </row>
    <row r="1697" spans="1:4" ht="15.75">
      <c r="A1697" s="167"/>
      <c r="B1697" s="299">
        <v>50</v>
      </c>
      <c r="C1697" s="169" t="s">
        <v>419</v>
      </c>
      <c r="D1697" s="188">
        <v>131909</v>
      </c>
    </row>
    <row r="1698" spans="1:4" ht="15.75">
      <c r="A1698" s="167"/>
      <c r="B1698" s="299" t="s">
        <v>1527</v>
      </c>
      <c r="C1698" s="169" t="s">
        <v>419</v>
      </c>
      <c r="D1698" s="188">
        <v>82273</v>
      </c>
    </row>
    <row r="1699" spans="1:4" ht="15.75">
      <c r="A1699" s="167"/>
      <c r="B1699" s="299" t="s">
        <v>1528</v>
      </c>
      <c r="C1699" s="169" t="s">
        <v>419</v>
      </c>
      <c r="D1699" s="188">
        <v>95455</v>
      </c>
    </row>
    <row r="1700" spans="1:4" ht="15.75">
      <c r="A1700" s="167"/>
      <c r="B1700" s="300" t="s">
        <v>1529</v>
      </c>
      <c r="C1700" s="169" t="s">
        <v>419</v>
      </c>
      <c r="D1700" s="188">
        <v>9545</v>
      </c>
    </row>
    <row r="1701" spans="1:4" ht="15.75">
      <c r="A1701" s="167"/>
      <c r="B1701" s="299" t="s">
        <v>1523</v>
      </c>
      <c r="C1701" s="169" t="s">
        <v>419</v>
      </c>
      <c r="D1701" s="188">
        <v>114273</v>
      </c>
    </row>
    <row r="1702" spans="1:4" ht="15.75">
      <c r="A1702" s="167"/>
      <c r="B1702" s="299" t="s">
        <v>1530</v>
      </c>
      <c r="C1702" s="169" t="s">
        <v>419</v>
      </c>
      <c r="D1702" s="188">
        <v>418182</v>
      </c>
    </row>
    <row r="1703" spans="1:4" ht="15.75">
      <c r="A1703" s="167"/>
      <c r="B1703" s="300" t="s">
        <v>1531</v>
      </c>
      <c r="C1703" s="169" t="s">
        <v>419</v>
      </c>
      <c r="D1703" s="188">
        <v>43636</v>
      </c>
    </row>
    <row r="1704" spans="1:4" ht="15.75">
      <c r="A1704" s="167"/>
      <c r="B1704" s="299" t="s">
        <v>1532</v>
      </c>
      <c r="C1704" s="169" t="s">
        <v>419</v>
      </c>
      <c r="D1704" s="188">
        <v>61182</v>
      </c>
    </row>
    <row r="1705" spans="1:4" ht="15.75">
      <c r="A1705" s="167"/>
      <c r="B1705" s="300" t="s">
        <v>1533</v>
      </c>
      <c r="C1705" s="169" t="s">
        <v>419</v>
      </c>
      <c r="D1705" s="188">
        <v>42273</v>
      </c>
    </row>
    <row r="1706" spans="1:4" ht="15.75">
      <c r="A1706" s="167"/>
      <c r="B1706" s="299" t="s">
        <v>1534</v>
      </c>
      <c r="C1706" s="169" t="s">
        <v>419</v>
      </c>
      <c r="D1706" s="188">
        <v>50455</v>
      </c>
    </row>
    <row r="1707" spans="1:4" ht="15.75">
      <c r="A1707" s="167"/>
      <c r="B1707" s="300" t="s">
        <v>1535</v>
      </c>
      <c r="C1707" s="169" t="s">
        <v>419</v>
      </c>
      <c r="D1707" s="188">
        <v>41455</v>
      </c>
    </row>
    <row r="1708" spans="1:4" ht="15.75">
      <c r="A1708" s="167"/>
      <c r="B1708" s="299" t="s">
        <v>1536</v>
      </c>
      <c r="C1708" s="169" t="s">
        <v>419</v>
      </c>
      <c r="D1708" s="188">
        <v>51818</v>
      </c>
    </row>
    <row r="1709" spans="1:4" ht="15.75">
      <c r="A1709" s="167"/>
      <c r="B1709" s="299" t="s">
        <v>1537</v>
      </c>
      <c r="C1709" s="169" t="s">
        <v>419</v>
      </c>
      <c r="D1709" s="188">
        <v>25455</v>
      </c>
    </row>
    <row r="1710" spans="1:4" ht="15.75">
      <c r="A1710" s="167"/>
      <c r="B1710" s="299" t="s">
        <v>1538</v>
      </c>
      <c r="C1710" s="169" t="s">
        <v>419</v>
      </c>
      <c r="D1710" s="188">
        <v>183636</v>
      </c>
    </row>
    <row r="1711" spans="1:4" ht="15.75">
      <c r="A1711" s="167" t="s">
        <v>406</v>
      </c>
      <c r="B1711" s="209" t="s">
        <v>1542</v>
      </c>
      <c r="C1711" s="169"/>
      <c r="D1711" s="188"/>
    </row>
    <row r="1712" spans="1:4" ht="15.75">
      <c r="A1712" s="167"/>
      <c r="B1712" s="187" t="s">
        <v>1543</v>
      </c>
      <c r="C1712" s="169"/>
      <c r="D1712" s="188">
        <v>29091</v>
      </c>
    </row>
    <row r="1713" spans="1:4" ht="15.75">
      <c r="A1713" s="167"/>
      <c r="B1713" s="299">
        <v>63</v>
      </c>
      <c r="C1713" s="169"/>
      <c r="D1713" s="188">
        <v>95455</v>
      </c>
    </row>
    <row r="1714" spans="1:4" ht="15.75">
      <c r="A1714" s="167"/>
      <c r="B1714" s="299">
        <v>90</v>
      </c>
      <c r="C1714" s="169"/>
      <c r="D1714" s="188">
        <v>272727</v>
      </c>
    </row>
    <row r="1715" spans="1:4" ht="15.75">
      <c r="A1715" s="167"/>
      <c r="B1715" s="299" t="s">
        <v>1544</v>
      </c>
      <c r="C1715" s="169"/>
      <c r="D1715" s="188">
        <v>27273</v>
      </c>
    </row>
    <row r="1716" spans="1:4" ht="15.75">
      <c r="A1716" s="167"/>
      <c r="B1716" s="299">
        <v>63</v>
      </c>
      <c r="C1716" s="169"/>
      <c r="D1716" s="188">
        <v>127273</v>
      </c>
    </row>
    <row r="1717" spans="1:4" ht="15.75">
      <c r="A1717" s="167"/>
      <c r="B1717" s="299">
        <v>90</v>
      </c>
      <c r="C1717" s="169"/>
      <c r="D1717" s="188">
        <v>309091</v>
      </c>
    </row>
    <row r="1718" spans="1:4" ht="15.75">
      <c r="A1718" s="167"/>
      <c r="B1718" s="299" t="s">
        <v>1546</v>
      </c>
      <c r="C1718" s="169"/>
      <c r="D1718" s="188">
        <v>245455</v>
      </c>
    </row>
    <row r="1719" spans="1:4" ht="15.75">
      <c r="A1719" s="167"/>
      <c r="B1719" s="299">
        <v>160</v>
      </c>
      <c r="C1719" s="169"/>
      <c r="D1719" s="188">
        <v>554545</v>
      </c>
    </row>
    <row r="1720" spans="1:4" ht="15.75">
      <c r="A1720" s="167"/>
      <c r="B1720" s="299">
        <v>200</v>
      </c>
      <c r="C1720" s="169"/>
      <c r="D1720" s="188">
        <v>918182</v>
      </c>
    </row>
    <row r="1721" spans="1:4" ht="15.75">
      <c r="A1721" s="167"/>
      <c r="B1721" s="299" t="s">
        <v>1545</v>
      </c>
      <c r="C1721" s="169"/>
      <c r="D1721" s="188">
        <v>36364</v>
      </c>
    </row>
    <row r="1722" spans="1:4" ht="15.75">
      <c r="A1722" s="167"/>
      <c r="B1722" s="299">
        <v>63</v>
      </c>
      <c r="C1722" s="169"/>
      <c r="D1722" s="188">
        <v>150000</v>
      </c>
    </row>
    <row r="1723" spans="1:4" ht="15.75">
      <c r="A1723" s="167"/>
      <c r="B1723" s="299">
        <v>90</v>
      </c>
      <c r="C1723" s="169"/>
      <c r="D1723" s="188">
        <v>454545</v>
      </c>
    </row>
    <row r="1724" spans="1:4" ht="15.75">
      <c r="A1724" s="167"/>
      <c r="B1724" s="299" t="s">
        <v>1547</v>
      </c>
      <c r="C1724" s="169"/>
      <c r="D1724" s="188">
        <v>372727</v>
      </c>
    </row>
    <row r="1725" spans="1:4" ht="15.75">
      <c r="A1725" s="167"/>
      <c r="B1725" s="299">
        <v>160</v>
      </c>
      <c r="C1725" s="169"/>
      <c r="D1725" s="188">
        <v>827273</v>
      </c>
    </row>
    <row r="1726" spans="1:4" ht="15.75">
      <c r="A1726" s="167"/>
      <c r="B1726" s="299">
        <v>200</v>
      </c>
      <c r="C1726" s="169"/>
      <c r="D1726" s="188">
        <v>1345455</v>
      </c>
    </row>
    <row r="1727" spans="1:4" ht="15.75">
      <c r="A1727" s="167"/>
      <c r="B1727" s="299" t="s">
        <v>1548</v>
      </c>
      <c r="C1727" s="169"/>
      <c r="D1727" s="188">
        <v>43636</v>
      </c>
    </row>
    <row r="1728" spans="1:4" ht="15.75">
      <c r="A1728" s="167"/>
      <c r="B1728" s="299" t="s">
        <v>1549</v>
      </c>
      <c r="C1728" s="169"/>
      <c r="D1728" s="188">
        <v>77273</v>
      </c>
    </row>
    <row r="1729" spans="1:4" ht="15.75">
      <c r="A1729" s="167"/>
      <c r="B1729" s="299" t="s">
        <v>1550</v>
      </c>
      <c r="C1729" s="169"/>
      <c r="D1729" s="188">
        <v>240909</v>
      </c>
    </row>
    <row r="1730" spans="1:4" ht="15.75">
      <c r="A1730" s="167"/>
      <c r="B1730" s="299" t="s">
        <v>1551</v>
      </c>
      <c r="C1730" s="169"/>
      <c r="D1730" s="188">
        <v>19091</v>
      </c>
    </row>
    <row r="1731" spans="1:4" ht="15.75">
      <c r="A1731" s="167"/>
      <c r="B1731" s="299" t="s">
        <v>1552</v>
      </c>
      <c r="C1731" s="169"/>
      <c r="D1731" s="188">
        <v>36364</v>
      </c>
    </row>
    <row r="1732" spans="1:4" ht="15.75">
      <c r="A1732" s="167"/>
      <c r="B1732" s="299" t="s">
        <v>1554</v>
      </c>
      <c r="C1732" s="169"/>
      <c r="D1732" s="188">
        <v>63636</v>
      </c>
    </row>
    <row r="1733" spans="1:4" ht="15.75">
      <c r="A1733" s="167"/>
      <c r="B1733" s="299" t="s">
        <v>1553</v>
      </c>
      <c r="C1733" s="169"/>
      <c r="D1733" s="188">
        <v>140909</v>
      </c>
    </row>
    <row r="1734" spans="1:4" ht="15.75">
      <c r="A1734" s="189" t="s">
        <v>1697</v>
      </c>
      <c r="B1734" s="300" t="s">
        <v>237</v>
      </c>
      <c r="C1734" s="271"/>
      <c r="D1734" s="276"/>
    </row>
    <row r="1735" spans="1:4" ht="15.75">
      <c r="A1735" s="189" t="s">
        <v>406</v>
      </c>
      <c r="B1735" s="184" t="s">
        <v>238</v>
      </c>
      <c r="C1735" s="271"/>
      <c r="D1735" s="276"/>
    </row>
    <row r="1736" spans="1:4" ht="15.75">
      <c r="A1736" s="167"/>
      <c r="B1736" s="187" t="s">
        <v>199</v>
      </c>
      <c r="C1736" s="271" t="s">
        <v>666</v>
      </c>
      <c r="D1736" s="276">
        <f>1298000/1.1</f>
        <v>1180000</v>
      </c>
    </row>
    <row r="1737" spans="1:4" ht="15.75">
      <c r="A1737" s="167"/>
      <c r="B1737" s="187" t="s">
        <v>200</v>
      </c>
      <c r="C1737" s="271" t="s">
        <v>666</v>
      </c>
      <c r="D1737" s="276">
        <f>1263000/1.1</f>
        <v>1148181.8181818181</v>
      </c>
    </row>
    <row r="1738" spans="1:4" ht="15.75">
      <c r="A1738" s="189" t="s">
        <v>406</v>
      </c>
      <c r="B1738" s="184" t="s">
        <v>239</v>
      </c>
      <c r="C1738" s="271"/>
      <c r="D1738" s="276"/>
    </row>
    <row r="1739" spans="1:4" ht="15.75">
      <c r="A1739" s="167"/>
      <c r="B1739" s="187" t="s">
        <v>240</v>
      </c>
      <c r="C1739" s="271" t="s">
        <v>666</v>
      </c>
      <c r="D1739" s="276">
        <f>1461000/1.1</f>
        <v>1328181.8181818181</v>
      </c>
    </row>
    <row r="1740" spans="1:4" ht="15.75">
      <c r="A1740" s="167"/>
      <c r="B1740" s="187" t="s">
        <v>201</v>
      </c>
      <c r="C1740" s="271" t="s">
        <v>666</v>
      </c>
      <c r="D1740" s="276">
        <f>1635000/1.1</f>
        <v>1486363.6363636362</v>
      </c>
    </row>
    <row r="1741" spans="1:4" ht="15.75">
      <c r="A1741" s="167"/>
      <c r="B1741" s="187" t="s">
        <v>202</v>
      </c>
      <c r="C1741" s="271" t="s">
        <v>666</v>
      </c>
      <c r="D1741" s="276">
        <f>1869000/1.1</f>
        <v>1699090.909090909</v>
      </c>
    </row>
    <row r="1742" spans="1:4" ht="15.75">
      <c r="A1742" s="189" t="s">
        <v>406</v>
      </c>
      <c r="B1742" s="184" t="s">
        <v>241</v>
      </c>
      <c r="C1742" s="271"/>
      <c r="D1742" s="276"/>
    </row>
    <row r="1743" spans="1:4" ht="15.75">
      <c r="A1743" s="167"/>
      <c r="B1743" s="187" t="s">
        <v>203</v>
      </c>
      <c r="C1743" s="271" t="s">
        <v>419</v>
      </c>
      <c r="D1743" s="276">
        <f>679000/1.1</f>
        <v>617272.7272727272</v>
      </c>
    </row>
    <row r="1744" spans="1:4" ht="15.75">
      <c r="A1744" s="167"/>
      <c r="B1744" s="187" t="s">
        <v>204</v>
      </c>
      <c r="C1744" s="271" t="s">
        <v>419</v>
      </c>
      <c r="D1744" s="276">
        <f>1079000/1.1</f>
        <v>980909.0909090908</v>
      </c>
    </row>
    <row r="1745" spans="1:4" ht="15.75">
      <c r="A1745" s="189" t="s">
        <v>406</v>
      </c>
      <c r="B1745" s="184" t="s">
        <v>242</v>
      </c>
      <c r="C1745" s="271"/>
      <c r="D1745" s="276"/>
    </row>
    <row r="1746" spans="1:4" ht="15.75">
      <c r="A1746" s="167"/>
      <c r="B1746" s="187" t="s">
        <v>205</v>
      </c>
      <c r="C1746" s="271" t="s">
        <v>419</v>
      </c>
      <c r="D1746" s="276">
        <f>351000/1.1</f>
        <v>319090.90909090906</v>
      </c>
    </row>
    <row r="1747" spans="1:4" ht="15.75">
      <c r="A1747" s="167"/>
      <c r="B1747" s="187" t="s">
        <v>206</v>
      </c>
      <c r="C1747" s="271" t="s">
        <v>419</v>
      </c>
      <c r="D1747" s="276">
        <f>957000/1.1</f>
        <v>869999.9999999999</v>
      </c>
    </row>
    <row r="1748" spans="1:4" ht="15.75">
      <c r="A1748" s="167"/>
      <c r="B1748" s="187" t="s">
        <v>207</v>
      </c>
      <c r="C1748" s="271" t="s">
        <v>419</v>
      </c>
      <c r="D1748" s="276">
        <f>784000/1.1</f>
        <v>712727.2727272727</v>
      </c>
    </row>
    <row r="1749" spans="1:4" ht="15.75">
      <c r="A1749" s="189" t="s">
        <v>406</v>
      </c>
      <c r="B1749" s="184" t="s">
        <v>208</v>
      </c>
      <c r="C1749" s="271"/>
      <c r="D1749" s="276"/>
    </row>
    <row r="1750" spans="1:4" ht="15.75">
      <c r="A1750" s="167"/>
      <c r="B1750" s="187" t="s">
        <v>209</v>
      </c>
      <c r="C1750" s="271" t="s">
        <v>666</v>
      </c>
      <c r="D1750" s="276">
        <f>440000/1.1</f>
        <v>399999.99999999994</v>
      </c>
    </row>
    <row r="1751" spans="1:4" ht="15.75">
      <c r="A1751" s="167"/>
      <c r="B1751" s="187" t="s">
        <v>210</v>
      </c>
      <c r="C1751" s="271" t="s">
        <v>666</v>
      </c>
      <c r="D1751" s="276">
        <f>525000/1.1</f>
        <v>477272.72727272724</v>
      </c>
    </row>
    <row r="1752" spans="1:4" ht="15.75">
      <c r="A1752" s="167"/>
      <c r="B1752" s="187" t="s">
        <v>211</v>
      </c>
      <c r="C1752" s="271" t="s">
        <v>666</v>
      </c>
      <c r="D1752" s="276">
        <f>850000/1.1</f>
        <v>772727.2727272727</v>
      </c>
    </row>
    <row r="1753" spans="1:4" ht="15.75">
      <c r="A1753" s="180" t="s">
        <v>1698</v>
      </c>
      <c r="B1753" s="209" t="s">
        <v>84</v>
      </c>
      <c r="C1753" s="187"/>
      <c r="D1753" s="301"/>
    </row>
    <row r="1754" spans="1:4" ht="15.75">
      <c r="A1754" s="302"/>
      <c r="B1754" s="187" t="s">
        <v>85</v>
      </c>
      <c r="C1754" s="271" t="s">
        <v>405</v>
      </c>
      <c r="D1754" s="276">
        <f>25500/1.1</f>
        <v>23181.81818181818</v>
      </c>
    </row>
    <row r="1755" spans="1:4" ht="15.75">
      <c r="A1755" s="302"/>
      <c r="B1755" s="187" t="s">
        <v>86</v>
      </c>
      <c r="C1755" s="271" t="s">
        <v>405</v>
      </c>
      <c r="D1755" s="276">
        <f>32000/1.1</f>
        <v>29090.90909090909</v>
      </c>
    </row>
    <row r="1756" spans="1:4" ht="15.75">
      <c r="A1756" s="302"/>
      <c r="B1756" s="187" t="s">
        <v>87</v>
      </c>
      <c r="C1756" s="271" t="s">
        <v>405</v>
      </c>
      <c r="D1756" s="276">
        <f>42000/1.1</f>
        <v>38181.81818181818</v>
      </c>
    </row>
    <row r="1757" spans="1:4" ht="15.75">
      <c r="A1757" s="302"/>
      <c r="B1757" s="187" t="s">
        <v>88</v>
      </c>
      <c r="C1757" s="271" t="s">
        <v>405</v>
      </c>
      <c r="D1757" s="276">
        <f>50000/1.1</f>
        <v>45454.54545454545</v>
      </c>
    </row>
    <row r="1758" spans="1:4" ht="15.75">
      <c r="A1758" s="302"/>
      <c r="B1758" s="187" t="s">
        <v>89</v>
      </c>
      <c r="C1758" s="271" t="s">
        <v>405</v>
      </c>
      <c r="D1758" s="276">
        <f>66000/1.1</f>
        <v>59999.99999999999</v>
      </c>
    </row>
    <row r="1759" spans="1:4" ht="15.75">
      <c r="A1759" s="302"/>
      <c r="B1759" s="187" t="s">
        <v>90</v>
      </c>
      <c r="C1759" s="271" t="s">
        <v>405</v>
      </c>
      <c r="D1759" s="276">
        <f>86000/1.1</f>
        <v>78181.81818181818</v>
      </c>
    </row>
    <row r="1760" spans="1:4" ht="15.75">
      <c r="A1760" s="302"/>
      <c r="B1760" s="187" t="s">
        <v>91</v>
      </c>
      <c r="C1760" s="271" t="s">
        <v>405</v>
      </c>
      <c r="D1760" s="276">
        <f>127000/1.1</f>
        <v>115454.54545454544</v>
      </c>
    </row>
    <row r="1761" spans="1:4" ht="15.75">
      <c r="A1761" s="302"/>
      <c r="B1761" s="187" t="s">
        <v>92</v>
      </c>
      <c r="C1761" s="271" t="s">
        <v>405</v>
      </c>
      <c r="D1761" s="276">
        <f>150000/1.1</f>
        <v>136363.63636363635</v>
      </c>
    </row>
    <row r="1762" spans="1:4" ht="15.75">
      <c r="A1762" s="302"/>
      <c r="B1762" s="187" t="s">
        <v>93</v>
      </c>
      <c r="C1762" s="271" t="s">
        <v>405</v>
      </c>
      <c r="D1762" s="276">
        <f>200000/1.1</f>
        <v>181818.1818181818</v>
      </c>
    </row>
    <row r="1763" spans="1:4" ht="15.75">
      <c r="A1763" s="180" t="s">
        <v>1699</v>
      </c>
      <c r="B1763" s="209" t="s">
        <v>123</v>
      </c>
      <c r="C1763" s="271"/>
      <c r="D1763" s="276"/>
    </row>
    <row r="1764" spans="1:4" ht="15.75">
      <c r="A1764" s="180" t="s">
        <v>406</v>
      </c>
      <c r="B1764" s="249" t="s">
        <v>1411</v>
      </c>
      <c r="C1764" s="271"/>
      <c r="D1764" s="276"/>
    </row>
    <row r="1765" spans="1:4" ht="15.75">
      <c r="A1765" s="302"/>
      <c r="B1765" s="303" t="s">
        <v>105</v>
      </c>
      <c r="C1765" s="271" t="s">
        <v>405</v>
      </c>
      <c r="D1765" s="276">
        <f>34900/1.1</f>
        <v>31727.272727272724</v>
      </c>
    </row>
    <row r="1766" spans="1:4" ht="15.75">
      <c r="A1766" s="302"/>
      <c r="B1766" s="303" t="s">
        <v>106</v>
      </c>
      <c r="C1766" s="271" t="s">
        <v>405</v>
      </c>
      <c r="D1766" s="276">
        <f>48700/1.1</f>
        <v>44272.72727272727</v>
      </c>
    </row>
    <row r="1767" spans="1:4" ht="15.75">
      <c r="A1767" s="302"/>
      <c r="B1767" s="303" t="s">
        <v>107</v>
      </c>
      <c r="C1767" s="271" t="s">
        <v>405</v>
      </c>
      <c r="D1767" s="276">
        <f>70000/1.1</f>
        <v>63636.36363636363</v>
      </c>
    </row>
    <row r="1768" spans="1:4" ht="15.75">
      <c r="A1768" s="302"/>
      <c r="B1768" s="303" t="s">
        <v>108</v>
      </c>
      <c r="C1768" s="271" t="s">
        <v>405</v>
      </c>
      <c r="D1768" s="276">
        <f>109400/1.1</f>
        <v>99454.54545454544</v>
      </c>
    </row>
    <row r="1769" spans="1:4" ht="15.75">
      <c r="A1769" s="302"/>
      <c r="B1769" s="303" t="s">
        <v>109</v>
      </c>
      <c r="C1769" s="271" t="s">
        <v>405</v>
      </c>
      <c r="D1769" s="276">
        <f>127600/1.1</f>
        <v>115999.99999999999</v>
      </c>
    </row>
    <row r="1770" spans="1:4" ht="15.75">
      <c r="A1770" s="302"/>
      <c r="B1770" s="303" t="s">
        <v>110</v>
      </c>
      <c r="C1770" s="271" t="s">
        <v>405</v>
      </c>
      <c r="D1770" s="276">
        <f>167200/1.1</f>
        <v>152000</v>
      </c>
    </row>
    <row r="1771" spans="1:4" ht="15.75">
      <c r="A1771" s="302"/>
      <c r="B1771" s="303" t="s">
        <v>111</v>
      </c>
      <c r="C1771" s="271" t="s">
        <v>405</v>
      </c>
      <c r="D1771" s="276">
        <f>209400/1.1</f>
        <v>190363.63636363635</v>
      </c>
    </row>
    <row r="1772" spans="1:4" ht="15.75">
      <c r="A1772" s="302"/>
      <c r="B1772" s="303" t="s">
        <v>112</v>
      </c>
      <c r="C1772" s="271" t="s">
        <v>405</v>
      </c>
      <c r="D1772" s="276">
        <f>261400/1.1</f>
        <v>237636.36363636362</v>
      </c>
    </row>
    <row r="1773" spans="1:4" ht="15.75">
      <c r="A1773" s="302"/>
      <c r="B1773" s="303" t="s">
        <v>113</v>
      </c>
      <c r="C1773" s="271" t="s">
        <v>405</v>
      </c>
      <c r="D1773" s="276">
        <f>324300/1.1</f>
        <v>294818.18181818177</v>
      </c>
    </row>
    <row r="1774" spans="1:4" ht="15.75">
      <c r="A1774" s="180" t="s">
        <v>406</v>
      </c>
      <c r="B1774" s="249" t="s">
        <v>1410</v>
      </c>
      <c r="C1774" s="271"/>
      <c r="D1774" s="276"/>
    </row>
    <row r="1775" spans="1:4" ht="15.75">
      <c r="A1775" s="302"/>
      <c r="B1775" s="303" t="s">
        <v>114</v>
      </c>
      <c r="C1775" s="271" t="s">
        <v>405</v>
      </c>
      <c r="D1775" s="276">
        <f>43600/1.1</f>
        <v>39636.36363636363</v>
      </c>
    </row>
    <row r="1776" spans="1:4" ht="15.75">
      <c r="A1776" s="302"/>
      <c r="B1776" s="303" t="s">
        <v>115</v>
      </c>
      <c r="C1776" s="271" t="s">
        <v>405</v>
      </c>
      <c r="D1776" s="276">
        <f>60200/1.1</f>
        <v>54727.27272727272</v>
      </c>
    </row>
    <row r="1777" spans="1:4" ht="15.75">
      <c r="A1777" s="302"/>
      <c r="B1777" s="303" t="s">
        <v>116</v>
      </c>
      <c r="C1777" s="271" t="s">
        <v>405</v>
      </c>
      <c r="D1777" s="276">
        <f>86800/1.1</f>
        <v>78909.0909090909</v>
      </c>
    </row>
    <row r="1778" spans="1:4" ht="15.75">
      <c r="A1778" s="302"/>
      <c r="B1778" s="303" t="s">
        <v>117</v>
      </c>
      <c r="C1778" s="271" t="s">
        <v>405</v>
      </c>
      <c r="D1778" s="276">
        <f>131000/1.1</f>
        <v>119090.90909090909</v>
      </c>
    </row>
    <row r="1779" spans="1:4" ht="15.75">
      <c r="A1779" s="302"/>
      <c r="B1779" s="303" t="s">
        <v>118</v>
      </c>
      <c r="C1779" s="271" t="s">
        <v>405</v>
      </c>
      <c r="D1779" s="276">
        <f>160700/1.1</f>
        <v>146090.9090909091</v>
      </c>
    </row>
    <row r="1780" spans="1:4" ht="15.75">
      <c r="A1780" s="302"/>
      <c r="B1780" s="303" t="s">
        <v>119</v>
      </c>
      <c r="C1780" s="271" t="s">
        <v>405</v>
      </c>
      <c r="D1780" s="276">
        <f>204800/1.1</f>
        <v>186181.81818181818</v>
      </c>
    </row>
    <row r="1781" spans="1:4" ht="15.75">
      <c r="A1781" s="302"/>
      <c r="B1781" s="303" t="s">
        <v>120</v>
      </c>
      <c r="C1781" s="271" t="s">
        <v>405</v>
      </c>
      <c r="D1781" s="276">
        <f>265800/1.1</f>
        <v>241636.36363636362</v>
      </c>
    </row>
    <row r="1782" spans="1:4" ht="15.75">
      <c r="A1782" s="302"/>
      <c r="B1782" s="303" t="s">
        <v>121</v>
      </c>
      <c r="C1782" s="271" t="s">
        <v>405</v>
      </c>
      <c r="D1782" s="276">
        <f>334500/1.1</f>
        <v>304090.90909090906</v>
      </c>
    </row>
    <row r="1783" spans="1:4" ht="15.75">
      <c r="A1783" s="302"/>
      <c r="B1783" s="303" t="s">
        <v>122</v>
      </c>
      <c r="C1783" s="271" t="s">
        <v>405</v>
      </c>
      <c r="D1783" s="276">
        <f>415400/1.1</f>
        <v>377636.3636363636</v>
      </c>
    </row>
    <row r="1784" spans="1:4" ht="15.75">
      <c r="A1784" s="180" t="s">
        <v>406</v>
      </c>
      <c r="B1784" s="249" t="s">
        <v>1409</v>
      </c>
      <c r="C1784" s="271"/>
      <c r="D1784" s="276"/>
    </row>
    <row r="1785" spans="1:4" ht="15.75">
      <c r="A1785" s="302"/>
      <c r="B1785" s="303" t="s">
        <v>124</v>
      </c>
      <c r="C1785" s="271" t="s">
        <v>405</v>
      </c>
      <c r="D1785" s="276">
        <f>5500/1.1</f>
        <v>5000</v>
      </c>
    </row>
    <row r="1786" spans="1:4" ht="15.75">
      <c r="A1786" s="302"/>
      <c r="B1786" s="303" t="s">
        <v>125</v>
      </c>
      <c r="C1786" s="271" t="s">
        <v>405</v>
      </c>
      <c r="D1786" s="276">
        <f>6800/1.1</f>
        <v>6181.818181818181</v>
      </c>
    </row>
    <row r="1787" spans="1:4" ht="15.75">
      <c r="A1787" s="302"/>
      <c r="B1787" s="303" t="s">
        <v>126</v>
      </c>
      <c r="C1787" s="271" t="s">
        <v>405</v>
      </c>
      <c r="D1787" s="276">
        <f>8900/1.1</f>
        <v>8090.90909090909</v>
      </c>
    </row>
    <row r="1788" spans="1:4" ht="15.75">
      <c r="A1788" s="302"/>
      <c r="B1788" s="303" t="s">
        <v>127</v>
      </c>
      <c r="C1788" s="271" t="s">
        <v>405</v>
      </c>
      <c r="D1788" s="276">
        <f>13200/1.1</f>
        <v>11999.999999999998</v>
      </c>
    </row>
    <row r="1789" spans="1:4" ht="15.75">
      <c r="A1789" s="302"/>
      <c r="B1789" s="303" t="s">
        <v>128</v>
      </c>
      <c r="C1789" s="271" t="s">
        <v>405</v>
      </c>
      <c r="D1789" s="276">
        <f>15500/1.1</f>
        <v>14090.90909090909</v>
      </c>
    </row>
    <row r="1790" spans="1:4" ht="15.75">
      <c r="A1790" s="302"/>
      <c r="B1790" s="303" t="s">
        <v>129</v>
      </c>
      <c r="C1790" s="271" t="s">
        <v>405</v>
      </c>
      <c r="D1790" s="276">
        <f>20100/1.1</f>
        <v>18272.727272727272</v>
      </c>
    </row>
    <row r="1791" spans="1:4" ht="15.75">
      <c r="A1791" s="302"/>
      <c r="B1791" s="303" t="s">
        <v>95</v>
      </c>
      <c r="C1791" s="271" t="s">
        <v>405</v>
      </c>
      <c r="D1791" s="276">
        <f>28200/1.1</f>
        <v>25636.363636363636</v>
      </c>
    </row>
    <row r="1792" spans="1:4" ht="15.75">
      <c r="A1792" s="302"/>
      <c r="B1792" s="303" t="s">
        <v>96</v>
      </c>
      <c r="C1792" s="271" t="s">
        <v>405</v>
      </c>
      <c r="D1792" s="276">
        <f>34500/1.1</f>
        <v>31363.63636363636</v>
      </c>
    </row>
    <row r="1793" spans="1:4" ht="15.75">
      <c r="A1793" s="302"/>
      <c r="B1793" s="303" t="s">
        <v>97</v>
      </c>
      <c r="C1793" s="271" t="s">
        <v>405</v>
      </c>
      <c r="D1793" s="276">
        <f>52100/1.1</f>
        <v>47363.63636363636</v>
      </c>
    </row>
    <row r="1794" spans="1:4" ht="15.75">
      <c r="A1794" s="180" t="s">
        <v>406</v>
      </c>
      <c r="B1794" s="249" t="s">
        <v>1408</v>
      </c>
      <c r="C1794" s="187"/>
      <c r="D1794" s="276"/>
    </row>
    <row r="1795" spans="1:4" ht="15.75">
      <c r="A1795" s="302"/>
      <c r="B1795" s="285" t="s">
        <v>103</v>
      </c>
      <c r="C1795" s="187"/>
      <c r="D1795" s="276"/>
    </row>
    <row r="1796" spans="1:4" ht="15.75">
      <c r="A1796" s="302"/>
      <c r="B1796" s="187" t="s">
        <v>94</v>
      </c>
      <c r="C1796" s="271" t="s">
        <v>419</v>
      </c>
      <c r="D1796" s="304">
        <f>6300/1.1</f>
        <v>5727.272727272727</v>
      </c>
    </row>
    <row r="1797" spans="1:4" ht="15.75">
      <c r="A1797" s="302"/>
      <c r="B1797" s="187" t="s">
        <v>95</v>
      </c>
      <c r="C1797" s="271" t="s">
        <v>419</v>
      </c>
      <c r="D1797" s="304">
        <f>9400/1.1</f>
        <v>8545.454545454544</v>
      </c>
    </row>
    <row r="1798" spans="1:4" ht="15.75">
      <c r="A1798" s="302"/>
      <c r="B1798" s="187" t="s">
        <v>96</v>
      </c>
      <c r="C1798" s="271" t="s">
        <v>419</v>
      </c>
      <c r="D1798" s="304">
        <f>12000/1.1</f>
        <v>10909.090909090908</v>
      </c>
    </row>
    <row r="1799" spans="1:4" ht="15.75">
      <c r="A1799" s="302"/>
      <c r="B1799" s="187" t="s">
        <v>97</v>
      </c>
      <c r="C1799" s="271" t="s">
        <v>419</v>
      </c>
      <c r="D1799" s="304">
        <f>15300/1.1</f>
        <v>13909.090909090908</v>
      </c>
    </row>
    <row r="1800" spans="1:4" ht="15.75">
      <c r="A1800" s="302"/>
      <c r="B1800" s="187" t="s">
        <v>98</v>
      </c>
      <c r="C1800" s="271" t="s">
        <v>419</v>
      </c>
      <c r="D1800" s="304">
        <f>17100/1.1</f>
        <v>15545.454545454544</v>
      </c>
    </row>
    <row r="1801" spans="1:4" ht="15.75">
      <c r="A1801" s="302"/>
      <c r="B1801" s="187" t="s">
        <v>99</v>
      </c>
      <c r="C1801" s="271" t="s">
        <v>419</v>
      </c>
      <c r="D1801" s="304">
        <f>19900/1.1</f>
        <v>18090.90909090909</v>
      </c>
    </row>
    <row r="1802" spans="1:4" ht="15.75">
      <c r="A1802" s="302"/>
      <c r="B1802" s="187" t="s">
        <v>100</v>
      </c>
      <c r="C1802" s="271" t="s">
        <v>419</v>
      </c>
      <c r="D1802" s="304">
        <f>24600/1.1</f>
        <v>22363.63636363636</v>
      </c>
    </row>
    <row r="1803" spans="1:4" ht="15.75">
      <c r="A1803" s="302"/>
      <c r="B1803" s="187" t="s">
        <v>101</v>
      </c>
      <c r="C1803" s="271" t="s">
        <v>419</v>
      </c>
      <c r="D1803" s="304">
        <f>29500/1.1</f>
        <v>26818.181818181816</v>
      </c>
    </row>
    <row r="1804" spans="1:4" ht="15.75">
      <c r="A1804" s="302"/>
      <c r="B1804" s="187" t="s">
        <v>102</v>
      </c>
      <c r="C1804" s="271" t="s">
        <v>419</v>
      </c>
      <c r="D1804" s="304">
        <f>32500/1.1</f>
        <v>29545.454545454544</v>
      </c>
    </row>
    <row r="1805" spans="1:4" ht="15.75">
      <c r="A1805" s="302"/>
      <c r="B1805" s="285" t="s">
        <v>104</v>
      </c>
      <c r="C1805" s="271" t="s">
        <v>630</v>
      </c>
      <c r="D1805" s="276">
        <f>121300/1.1</f>
        <v>110272.72727272726</v>
      </c>
    </row>
    <row r="1806" spans="1:4" ht="15.75">
      <c r="A1806" s="180" t="s">
        <v>406</v>
      </c>
      <c r="B1806" s="249" t="s">
        <v>1412</v>
      </c>
      <c r="C1806" s="187"/>
      <c r="D1806" s="276"/>
    </row>
    <row r="1807" spans="1:4" ht="15.75">
      <c r="A1807" s="302"/>
      <c r="B1807" s="187" t="s">
        <v>130</v>
      </c>
      <c r="C1807" s="271" t="s">
        <v>405</v>
      </c>
      <c r="D1807" s="276">
        <v>7545</v>
      </c>
    </row>
    <row r="1808" spans="1:4" ht="15.75">
      <c r="A1808" s="302"/>
      <c r="B1808" s="187" t="s">
        <v>131</v>
      </c>
      <c r="C1808" s="271" t="s">
        <v>405</v>
      </c>
      <c r="D1808" s="276">
        <v>11455</v>
      </c>
    </row>
    <row r="1809" spans="1:4" ht="15.75">
      <c r="A1809" s="302"/>
      <c r="B1809" s="187" t="s">
        <v>132</v>
      </c>
      <c r="C1809" s="271" t="s">
        <v>405</v>
      </c>
      <c r="D1809" s="276">
        <v>18909</v>
      </c>
    </row>
    <row r="1810" spans="1:4" ht="15.75">
      <c r="A1810" s="302"/>
      <c r="B1810" s="187" t="s">
        <v>133</v>
      </c>
      <c r="C1810" s="271" t="s">
        <v>405</v>
      </c>
      <c r="D1810" s="276">
        <v>29182</v>
      </c>
    </row>
    <row r="1811" spans="1:4" ht="15.75">
      <c r="A1811" s="302"/>
      <c r="B1811" s="187" t="s">
        <v>134</v>
      </c>
      <c r="C1811" s="271" t="s">
        <v>405</v>
      </c>
      <c r="D1811" s="276">
        <v>45182</v>
      </c>
    </row>
    <row r="1812" spans="1:4" ht="15.75">
      <c r="A1812" s="302"/>
      <c r="B1812" s="187" t="s">
        <v>135</v>
      </c>
      <c r="C1812" s="271" t="s">
        <v>405</v>
      </c>
      <c r="D1812" s="276">
        <v>71818</v>
      </c>
    </row>
    <row r="1813" spans="1:4" ht="15.75">
      <c r="A1813" s="302"/>
      <c r="B1813" s="187" t="s">
        <v>136</v>
      </c>
      <c r="C1813" s="271" t="s">
        <v>405</v>
      </c>
      <c r="D1813" s="276">
        <v>100455</v>
      </c>
    </row>
    <row r="1814" spans="1:4" ht="15.75">
      <c r="A1814" s="302"/>
      <c r="B1814" s="187" t="s">
        <v>137</v>
      </c>
      <c r="C1814" s="271" t="s">
        <v>405</v>
      </c>
      <c r="D1814" s="276">
        <v>144545</v>
      </c>
    </row>
    <row r="1815" spans="1:4" ht="15.75">
      <c r="A1815" s="302"/>
      <c r="B1815" s="187" t="s">
        <v>138</v>
      </c>
      <c r="C1815" s="271" t="s">
        <v>405</v>
      </c>
      <c r="D1815" s="276">
        <v>216273</v>
      </c>
    </row>
    <row r="1816" spans="1:4" ht="15.75">
      <c r="A1816" s="180" t="s">
        <v>406</v>
      </c>
      <c r="B1816" s="249" t="s">
        <v>1413</v>
      </c>
      <c r="C1816" s="187"/>
      <c r="D1816" s="276"/>
    </row>
    <row r="1817" spans="1:4" ht="15.75">
      <c r="A1817" s="302"/>
      <c r="B1817" s="187" t="s">
        <v>139</v>
      </c>
      <c r="C1817" s="271" t="s">
        <v>405</v>
      </c>
      <c r="D1817" s="276">
        <v>21000</v>
      </c>
    </row>
    <row r="1818" spans="1:4" ht="15.75">
      <c r="A1818" s="302"/>
      <c r="B1818" s="187" t="s">
        <v>140</v>
      </c>
      <c r="C1818" s="271" t="s">
        <v>405</v>
      </c>
      <c r="D1818" s="276">
        <v>40000</v>
      </c>
    </row>
    <row r="1819" spans="1:4" ht="15.75">
      <c r="A1819" s="302"/>
      <c r="B1819" s="187" t="s">
        <v>141</v>
      </c>
      <c r="C1819" s="271" t="s">
        <v>405</v>
      </c>
      <c r="D1819" s="276">
        <v>50727</v>
      </c>
    </row>
    <row r="1820" spans="1:4" ht="15.75">
      <c r="A1820" s="302"/>
      <c r="B1820" s="187" t="s">
        <v>142</v>
      </c>
      <c r="C1820" s="271" t="s">
        <v>405</v>
      </c>
      <c r="D1820" s="276">
        <v>70636</v>
      </c>
    </row>
    <row r="1821" spans="1:4" ht="15.75">
      <c r="A1821" s="305"/>
      <c r="B1821" s="187" t="s">
        <v>143</v>
      </c>
      <c r="C1821" s="271" t="s">
        <v>405</v>
      </c>
      <c r="D1821" s="276">
        <v>105000</v>
      </c>
    </row>
    <row r="1822" spans="1:4" ht="15.75">
      <c r="A1822" s="306"/>
      <c r="B1822" s="187" t="s">
        <v>144</v>
      </c>
      <c r="C1822" s="271" t="s">
        <v>405</v>
      </c>
      <c r="D1822" s="276">
        <v>166000</v>
      </c>
    </row>
    <row r="1823" spans="1:4" ht="15.75">
      <c r="A1823" s="305"/>
      <c r="B1823" s="187" t="s">
        <v>145</v>
      </c>
      <c r="C1823" s="271" t="s">
        <v>405</v>
      </c>
      <c r="D1823" s="276">
        <v>241182</v>
      </c>
    </row>
    <row r="1824" spans="1:4" ht="15.75">
      <c r="A1824" s="305"/>
      <c r="B1824" s="187" t="s">
        <v>146</v>
      </c>
      <c r="C1824" s="271" t="s">
        <v>405</v>
      </c>
      <c r="D1824" s="276">
        <v>344273</v>
      </c>
    </row>
    <row r="1825" spans="1:4" ht="15.75">
      <c r="A1825" s="305"/>
      <c r="B1825" s="187" t="s">
        <v>147</v>
      </c>
      <c r="C1825" s="271" t="s">
        <v>405</v>
      </c>
      <c r="D1825" s="276">
        <v>515818</v>
      </c>
    </row>
    <row r="1826" spans="1:4" ht="15.75">
      <c r="A1826" s="307" t="s">
        <v>406</v>
      </c>
      <c r="B1826" s="308" t="s">
        <v>1414</v>
      </c>
      <c r="C1826" s="309"/>
      <c r="D1826" s="310"/>
    </row>
    <row r="1827" spans="1:4" ht="15.75">
      <c r="A1827" s="306"/>
      <c r="B1827" s="311" t="s">
        <v>148</v>
      </c>
      <c r="C1827" s="309"/>
      <c r="D1827" s="310"/>
    </row>
    <row r="1828" spans="1:4" ht="15.75">
      <c r="A1828" s="305"/>
      <c r="B1828" s="312" t="s">
        <v>86</v>
      </c>
      <c r="C1828" s="169" t="s">
        <v>419</v>
      </c>
      <c r="D1828" s="198">
        <v>2545</v>
      </c>
    </row>
    <row r="1829" spans="1:4" ht="15.75">
      <c r="A1829" s="305"/>
      <c r="B1829" s="312" t="s">
        <v>149</v>
      </c>
      <c r="C1829" s="169" t="s">
        <v>419</v>
      </c>
      <c r="D1829" s="198">
        <v>4273</v>
      </c>
    </row>
    <row r="1830" spans="1:4" ht="15.75">
      <c r="A1830" s="305"/>
      <c r="B1830" s="312" t="s">
        <v>150</v>
      </c>
      <c r="C1830" s="169" t="s">
        <v>419</v>
      </c>
      <c r="D1830" s="198">
        <v>6545</v>
      </c>
    </row>
    <row r="1831" spans="1:4" ht="15.75">
      <c r="A1831" s="305"/>
      <c r="B1831" s="313" t="s">
        <v>89</v>
      </c>
      <c r="C1831" s="169" t="s">
        <v>419</v>
      </c>
      <c r="D1831" s="198">
        <v>10545</v>
      </c>
    </row>
    <row r="1832" spans="1:4" ht="15.75">
      <c r="A1832" s="305"/>
      <c r="B1832" s="312" t="s">
        <v>90</v>
      </c>
      <c r="C1832" s="169" t="s">
        <v>419</v>
      </c>
      <c r="D1832" s="198">
        <v>18636</v>
      </c>
    </row>
    <row r="1833" spans="1:4" ht="15.75">
      <c r="A1833" s="305"/>
      <c r="B1833" s="312" t="s">
        <v>94</v>
      </c>
      <c r="C1833" s="169" t="s">
        <v>419</v>
      </c>
      <c r="D1833" s="198">
        <v>40000</v>
      </c>
    </row>
    <row r="1834" spans="1:4" ht="15.75">
      <c r="A1834" s="305"/>
      <c r="B1834" s="312" t="s">
        <v>95</v>
      </c>
      <c r="C1834" s="169" t="s">
        <v>419</v>
      </c>
      <c r="D1834" s="198">
        <v>63818</v>
      </c>
    </row>
    <row r="1835" spans="1:4" ht="15.75">
      <c r="A1835" s="305"/>
      <c r="B1835" s="312" t="s">
        <v>96</v>
      </c>
      <c r="C1835" s="169" t="s">
        <v>419</v>
      </c>
      <c r="D1835" s="198">
        <v>108000</v>
      </c>
    </row>
    <row r="1836" spans="1:4" ht="15.75">
      <c r="A1836" s="305"/>
      <c r="B1836" s="312" t="s">
        <v>97</v>
      </c>
      <c r="C1836" s="169" t="s">
        <v>419</v>
      </c>
      <c r="D1836" s="198">
        <v>175000</v>
      </c>
    </row>
    <row r="1837" spans="1:4" ht="15.75">
      <c r="A1837" s="305"/>
      <c r="B1837" s="312" t="s">
        <v>151</v>
      </c>
      <c r="C1837" s="169"/>
      <c r="D1837" s="198"/>
    </row>
    <row r="1838" spans="1:4" ht="15.75">
      <c r="A1838" s="305"/>
      <c r="B1838" s="312" t="s">
        <v>86</v>
      </c>
      <c r="C1838" s="169" t="s">
        <v>419</v>
      </c>
      <c r="D1838" s="198">
        <v>31545</v>
      </c>
    </row>
    <row r="1839" spans="1:4" ht="15.75">
      <c r="A1839" s="305"/>
      <c r="B1839" s="312" t="s">
        <v>149</v>
      </c>
      <c r="C1839" s="169" t="s">
        <v>419</v>
      </c>
      <c r="D1839" s="198">
        <v>46000</v>
      </c>
    </row>
    <row r="1840" spans="1:4" ht="15.75">
      <c r="A1840" s="305"/>
      <c r="B1840" s="312" t="s">
        <v>150</v>
      </c>
      <c r="C1840" s="169" t="s">
        <v>419</v>
      </c>
      <c r="D1840" s="198">
        <v>67818</v>
      </c>
    </row>
    <row r="1841" spans="1:4" ht="15.75">
      <c r="A1841" s="305"/>
      <c r="B1841" s="313" t="s">
        <v>89</v>
      </c>
      <c r="C1841" s="169" t="s">
        <v>419</v>
      </c>
      <c r="D1841" s="198">
        <v>76545</v>
      </c>
    </row>
    <row r="1842" spans="1:4" ht="15.75">
      <c r="A1842" s="305"/>
      <c r="B1842" s="312" t="s">
        <v>90</v>
      </c>
      <c r="C1842" s="169" t="s">
        <v>419</v>
      </c>
      <c r="D1842" s="198">
        <v>114545</v>
      </c>
    </row>
    <row r="1843" spans="1:4" ht="15.75">
      <c r="A1843" s="305"/>
      <c r="B1843" s="312" t="s">
        <v>94</v>
      </c>
      <c r="C1843" s="169" t="s">
        <v>419</v>
      </c>
      <c r="D1843" s="198">
        <v>151273</v>
      </c>
    </row>
    <row r="1844" spans="1:4" ht="15.75">
      <c r="A1844" s="305"/>
      <c r="B1844" s="312" t="s">
        <v>152</v>
      </c>
      <c r="C1844" s="169"/>
      <c r="D1844" s="198"/>
    </row>
    <row r="1845" spans="1:4" ht="15.75">
      <c r="A1845" s="305"/>
      <c r="B1845" s="312" t="s">
        <v>86</v>
      </c>
      <c r="C1845" s="169" t="s">
        <v>419</v>
      </c>
      <c r="D1845" s="198">
        <v>5545</v>
      </c>
    </row>
    <row r="1846" spans="1:4" ht="15.75">
      <c r="A1846" s="305"/>
      <c r="B1846" s="312" t="s">
        <v>149</v>
      </c>
      <c r="C1846" s="169" t="s">
        <v>419</v>
      </c>
      <c r="D1846" s="198">
        <v>8727</v>
      </c>
    </row>
    <row r="1847" spans="1:4" ht="15.75">
      <c r="A1847" s="306"/>
      <c r="B1847" s="312" t="s">
        <v>150</v>
      </c>
      <c r="C1847" s="169" t="s">
        <v>419</v>
      </c>
      <c r="D1847" s="198">
        <v>14364</v>
      </c>
    </row>
    <row r="1848" spans="1:4" ht="15.75">
      <c r="A1848" s="305"/>
      <c r="B1848" s="313" t="s">
        <v>89</v>
      </c>
      <c r="C1848" s="169" t="s">
        <v>419</v>
      </c>
      <c r="D1848" s="198">
        <v>22000</v>
      </c>
    </row>
    <row r="1849" spans="1:4" ht="15.75">
      <c r="A1849" s="305"/>
      <c r="B1849" s="312" t="s">
        <v>90</v>
      </c>
      <c r="C1849" s="169" t="s">
        <v>419</v>
      </c>
      <c r="D1849" s="198">
        <v>44000</v>
      </c>
    </row>
    <row r="1850" spans="1:4" ht="15.75">
      <c r="A1850" s="305"/>
      <c r="B1850" s="312" t="s">
        <v>94</v>
      </c>
      <c r="C1850" s="169" t="s">
        <v>419</v>
      </c>
      <c r="D1850" s="198">
        <v>110000</v>
      </c>
    </row>
    <row r="1851" spans="1:4" ht="15.75">
      <c r="A1851" s="305"/>
      <c r="B1851" s="312" t="s">
        <v>95</v>
      </c>
      <c r="C1851" s="169" t="s">
        <v>419</v>
      </c>
      <c r="D1851" s="198">
        <v>137818</v>
      </c>
    </row>
    <row r="1852" spans="1:4" ht="15.75">
      <c r="A1852" s="305"/>
      <c r="B1852" s="312" t="s">
        <v>96</v>
      </c>
      <c r="C1852" s="169" t="s">
        <v>419</v>
      </c>
      <c r="D1852" s="198">
        <v>217545</v>
      </c>
    </row>
    <row r="1853" spans="1:4" ht="15.75">
      <c r="A1853" s="305"/>
      <c r="B1853" s="312" t="s">
        <v>97</v>
      </c>
      <c r="C1853" s="169" t="s">
        <v>419</v>
      </c>
      <c r="D1853" s="198">
        <v>385000</v>
      </c>
    </row>
    <row r="1854" spans="1:4" ht="15.75">
      <c r="A1854" s="305"/>
      <c r="B1854" s="312" t="s">
        <v>153</v>
      </c>
      <c r="C1854" s="169"/>
      <c r="D1854" s="198"/>
    </row>
    <row r="1855" spans="1:4" ht="15.75">
      <c r="A1855" s="306"/>
      <c r="B1855" s="312" t="s">
        <v>86</v>
      </c>
      <c r="C1855" s="169" t="s">
        <v>419</v>
      </c>
      <c r="D1855" s="198">
        <v>2364</v>
      </c>
    </row>
    <row r="1856" spans="1:4" ht="15.75">
      <c r="A1856" s="305"/>
      <c r="B1856" s="312" t="s">
        <v>149</v>
      </c>
      <c r="C1856" s="169" t="s">
        <v>419</v>
      </c>
      <c r="D1856" s="198">
        <v>4000</v>
      </c>
    </row>
    <row r="1857" spans="1:4" ht="15.75">
      <c r="A1857" s="305"/>
      <c r="B1857" s="312" t="s">
        <v>150</v>
      </c>
      <c r="C1857" s="169" t="s">
        <v>419</v>
      </c>
      <c r="D1857" s="198">
        <v>5273</v>
      </c>
    </row>
    <row r="1858" spans="1:4" ht="15.75">
      <c r="A1858" s="306"/>
      <c r="B1858" s="313" t="s">
        <v>89</v>
      </c>
      <c r="C1858" s="169" t="s">
        <v>419</v>
      </c>
      <c r="D1858" s="198">
        <v>8091</v>
      </c>
    </row>
    <row r="1859" spans="1:4" ht="15.75">
      <c r="A1859" s="305"/>
      <c r="B1859" s="312" t="s">
        <v>90</v>
      </c>
      <c r="C1859" s="169" t="s">
        <v>419</v>
      </c>
      <c r="D1859" s="198">
        <v>15000</v>
      </c>
    </row>
    <row r="1860" spans="1:4" ht="15.75">
      <c r="A1860" s="305"/>
      <c r="B1860" s="312" t="s">
        <v>154</v>
      </c>
      <c r="C1860" s="169"/>
      <c r="D1860" s="198"/>
    </row>
    <row r="1861" spans="1:4" ht="15.75">
      <c r="A1861" s="305"/>
      <c r="B1861" s="312" t="s">
        <v>94</v>
      </c>
      <c r="C1861" s="169" t="s">
        <v>419</v>
      </c>
      <c r="D1861" s="198">
        <v>184091</v>
      </c>
    </row>
    <row r="1862" spans="1:4" ht="15.75">
      <c r="A1862" s="314"/>
      <c r="B1862" s="315" t="s">
        <v>97</v>
      </c>
      <c r="C1862" s="169" t="s">
        <v>419</v>
      </c>
      <c r="D1862" s="316">
        <v>427727</v>
      </c>
    </row>
    <row r="1863" spans="1:4" ht="15.75">
      <c r="A1863" s="317" t="s">
        <v>1700</v>
      </c>
      <c r="B1863" s="181" t="s">
        <v>1919</v>
      </c>
      <c r="C1863" s="271"/>
      <c r="D1863" s="198"/>
    </row>
    <row r="1864" spans="1:4" ht="15.75">
      <c r="A1864" s="317" t="s">
        <v>406</v>
      </c>
      <c r="B1864" s="318" t="s">
        <v>851</v>
      </c>
      <c r="C1864" s="271"/>
      <c r="D1864" s="198"/>
    </row>
    <row r="1865" spans="1:4" ht="15.75">
      <c r="A1865" s="317"/>
      <c r="B1865" s="312" t="s">
        <v>852</v>
      </c>
      <c r="C1865" s="169" t="s">
        <v>819</v>
      </c>
      <c r="D1865" s="198">
        <v>5400</v>
      </c>
    </row>
    <row r="1866" spans="1:4" ht="15.75">
      <c r="A1866" s="317"/>
      <c r="B1866" s="312" t="s">
        <v>853</v>
      </c>
      <c r="C1866" s="169" t="s">
        <v>819</v>
      </c>
      <c r="D1866" s="316">
        <v>8600</v>
      </c>
    </row>
    <row r="1867" spans="1:4" ht="15.75">
      <c r="A1867" s="317"/>
      <c r="B1867" s="168" t="s">
        <v>854</v>
      </c>
      <c r="C1867" s="169" t="s">
        <v>819</v>
      </c>
      <c r="D1867" s="319">
        <v>6600</v>
      </c>
    </row>
    <row r="1868" spans="1:4" ht="15.75">
      <c r="A1868" s="317"/>
      <c r="B1868" s="168" t="s">
        <v>855</v>
      </c>
      <c r="C1868" s="169" t="s">
        <v>819</v>
      </c>
      <c r="D1868" s="319">
        <v>9800</v>
      </c>
    </row>
    <row r="1869" spans="1:4" ht="15.75">
      <c r="A1869" s="317"/>
      <c r="B1869" s="168" t="s">
        <v>856</v>
      </c>
      <c r="C1869" s="169" t="s">
        <v>819</v>
      </c>
      <c r="D1869" s="320">
        <v>10900</v>
      </c>
    </row>
    <row r="1870" spans="1:4" ht="15.75">
      <c r="A1870" s="317"/>
      <c r="B1870" s="168" t="s">
        <v>857</v>
      </c>
      <c r="C1870" s="169" t="s">
        <v>819</v>
      </c>
      <c r="D1870" s="320">
        <v>8600</v>
      </c>
    </row>
    <row r="1871" spans="1:4" ht="15.75">
      <c r="A1871" s="317"/>
      <c r="B1871" s="168" t="s">
        <v>858</v>
      </c>
      <c r="C1871" s="169" t="s">
        <v>819</v>
      </c>
      <c r="D1871" s="320">
        <v>12400</v>
      </c>
    </row>
    <row r="1872" spans="1:4" ht="15.75">
      <c r="A1872" s="317"/>
      <c r="B1872" s="168" t="s">
        <v>859</v>
      </c>
      <c r="C1872" s="169" t="s">
        <v>819</v>
      </c>
      <c r="D1872" s="320">
        <v>15100</v>
      </c>
    </row>
    <row r="1873" spans="1:4" ht="15.75">
      <c r="A1873" s="317"/>
      <c r="B1873" s="168" t="s">
        <v>860</v>
      </c>
      <c r="C1873" s="169" t="s">
        <v>819</v>
      </c>
      <c r="D1873" s="320">
        <v>12800</v>
      </c>
    </row>
    <row r="1874" spans="1:4" ht="15.75">
      <c r="A1874" s="317"/>
      <c r="B1874" s="168" t="s">
        <v>861</v>
      </c>
      <c r="C1874" s="169" t="s">
        <v>819</v>
      </c>
      <c r="D1874" s="320">
        <v>16900</v>
      </c>
    </row>
    <row r="1875" spans="1:4" ht="15.75">
      <c r="A1875" s="317"/>
      <c r="B1875" s="168" t="s">
        <v>862</v>
      </c>
      <c r="C1875" s="169" t="s">
        <v>819</v>
      </c>
      <c r="D1875" s="320">
        <v>19300</v>
      </c>
    </row>
    <row r="1876" spans="1:4" ht="15.75">
      <c r="A1876" s="317"/>
      <c r="B1876" s="168" t="s">
        <v>863</v>
      </c>
      <c r="C1876" s="169" t="s">
        <v>819</v>
      </c>
      <c r="D1876" s="320">
        <v>15100</v>
      </c>
    </row>
    <row r="1877" spans="1:4" ht="15.75">
      <c r="A1877" s="317"/>
      <c r="B1877" s="168" t="s">
        <v>864</v>
      </c>
      <c r="C1877" s="169" t="s">
        <v>819</v>
      </c>
      <c r="D1877" s="320">
        <v>20100</v>
      </c>
    </row>
    <row r="1878" spans="1:4" ht="15.75">
      <c r="A1878" s="317"/>
      <c r="B1878" s="168" t="s">
        <v>865</v>
      </c>
      <c r="C1878" s="169" t="s">
        <v>819</v>
      </c>
      <c r="D1878" s="320">
        <v>23300</v>
      </c>
    </row>
    <row r="1879" spans="1:4" ht="15.75">
      <c r="A1879" s="317"/>
      <c r="B1879" s="168" t="s">
        <v>866</v>
      </c>
      <c r="C1879" s="169" t="s">
        <v>819</v>
      </c>
      <c r="D1879" s="320">
        <v>19500</v>
      </c>
    </row>
    <row r="1880" spans="1:4" ht="15.75">
      <c r="A1880" s="317"/>
      <c r="B1880" s="168" t="s">
        <v>867</v>
      </c>
      <c r="C1880" s="169" t="s">
        <v>819</v>
      </c>
      <c r="D1880" s="320">
        <v>28500</v>
      </c>
    </row>
    <row r="1881" spans="1:4" ht="15.75">
      <c r="A1881" s="317"/>
      <c r="B1881" s="168" t="s">
        <v>868</v>
      </c>
      <c r="C1881" s="169" t="s">
        <v>819</v>
      </c>
      <c r="D1881" s="320">
        <v>33300</v>
      </c>
    </row>
    <row r="1882" spans="1:4" ht="15.75">
      <c r="A1882" s="317"/>
      <c r="B1882" s="168" t="s">
        <v>869</v>
      </c>
      <c r="C1882" s="169" t="s">
        <v>819</v>
      </c>
      <c r="D1882" s="320">
        <v>27500</v>
      </c>
    </row>
    <row r="1883" spans="1:4" ht="15.75">
      <c r="A1883" s="317"/>
      <c r="B1883" s="168" t="s">
        <v>870</v>
      </c>
      <c r="C1883" s="169" t="s">
        <v>819</v>
      </c>
      <c r="D1883" s="320">
        <v>32100</v>
      </c>
    </row>
    <row r="1884" spans="1:4" ht="15.75">
      <c r="A1884" s="317"/>
      <c r="B1884" s="168" t="s">
        <v>871</v>
      </c>
      <c r="C1884" s="169" t="s">
        <v>819</v>
      </c>
      <c r="D1884" s="320">
        <v>36300</v>
      </c>
    </row>
    <row r="1885" spans="1:4" ht="15.75">
      <c r="A1885" s="317"/>
      <c r="B1885" s="168" t="s">
        <v>872</v>
      </c>
      <c r="C1885" s="169" t="s">
        <v>819</v>
      </c>
      <c r="D1885" s="320">
        <v>47400</v>
      </c>
    </row>
    <row r="1886" spans="1:4" ht="15.75">
      <c r="A1886" s="317"/>
      <c r="B1886" s="168" t="s">
        <v>873</v>
      </c>
      <c r="C1886" s="169" t="s">
        <v>819</v>
      </c>
      <c r="D1886" s="320">
        <v>58500</v>
      </c>
    </row>
    <row r="1887" spans="1:4" ht="15.75">
      <c r="A1887" s="317"/>
      <c r="B1887" s="168" t="s">
        <v>874</v>
      </c>
      <c r="C1887" s="169" t="s">
        <v>819</v>
      </c>
      <c r="D1887" s="320">
        <v>33500</v>
      </c>
    </row>
    <row r="1888" spans="1:4" ht="15.75">
      <c r="A1888" s="317"/>
      <c r="B1888" s="168" t="s">
        <v>875</v>
      </c>
      <c r="C1888" s="169" t="s">
        <v>819</v>
      </c>
      <c r="D1888" s="320">
        <v>38400</v>
      </c>
    </row>
    <row r="1889" spans="1:4" ht="15.75">
      <c r="A1889" s="317"/>
      <c r="B1889" s="168" t="s">
        <v>876</v>
      </c>
      <c r="C1889" s="169" t="s">
        <v>819</v>
      </c>
      <c r="D1889" s="320">
        <v>44800</v>
      </c>
    </row>
    <row r="1890" spans="1:4" ht="15.75">
      <c r="A1890" s="317"/>
      <c r="B1890" s="168" t="s">
        <v>1920</v>
      </c>
      <c r="C1890" s="169" t="s">
        <v>819</v>
      </c>
      <c r="D1890" s="320">
        <v>51900</v>
      </c>
    </row>
    <row r="1891" spans="1:4" ht="15.75">
      <c r="A1891" s="317"/>
      <c r="B1891" s="168" t="s">
        <v>877</v>
      </c>
      <c r="C1891" s="169" t="s">
        <v>819</v>
      </c>
      <c r="D1891" s="320">
        <v>68100</v>
      </c>
    </row>
    <row r="1892" spans="1:4" ht="15.75">
      <c r="A1892" s="317"/>
      <c r="B1892" s="168" t="s">
        <v>878</v>
      </c>
      <c r="C1892" s="169" t="s">
        <v>819</v>
      </c>
      <c r="D1892" s="320">
        <v>50600</v>
      </c>
    </row>
    <row r="1893" spans="1:4" ht="15.75">
      <c r="A1893" s="317"/>
      <c r="B1893" s="168" t="s">
        <v>879</v>
      </c>
      <c r="C1893" s="169" t="s">
        <v>819</v>
      </c>
      <c r="D1893" s="320">
        <v>57300</v>
      </c>
    </row>
    <row r="1894" spans="1:4" ht="15.75">
      <c r="A1894" s="317"/>
      <c r="B1894" s="168" t="s">
        <v>880</v>
      </c>
      <c r="C1894" s="169" t="s">
        <v>819</v>
      </c>
      <c r="D1894" s="320">
        <v>66700</v>
      </c>
    </row>
    <row r="1895" spans="1:4" ht="15.75">
      <c r="A1895" s="317"/>
      <c r="B1895" s="168" t="s">
        <v>881</v>
      </c>
      <c r="C1895" s="169" t="s">
        <v>819</v>
      </c>
      <c r="D1895" s="320">
        <v>76000</v>
      </c>
    </row>
    <row r="1896" spans="1:4" ht="15.75">
      <c r="A1896" s="317"/>
      <c r="B1896" s="168" t="s">
        <v>882</v>
      </c>
      <c r="C1896" s="169" t="s">
        <v>819</v>
      </c>
      <c r="D1896" s="320">
        <v>106500</v>
      </c>
    </row>
    <row r="1897" spans="1:4" ht="15.75">
      <c r="A1897" s="314"/>
      <c r="B1897" s="168" t="s">
        <v>1921</v>
      </c>
      <c r="C1897" s="169" t="s">
        <v>819</v>
      </c>
      <c r="D1897" s="320">
        <v>212500</v>
      </c>
    </row>
    <row r="1898" spans="1:4" ht="15.75">
      <c r="A1898" s="314"/>
      <c r="B1898" s="168" t="s">
        <v>883</v>
      </c>
      <c r="C1898" s="169" t="s">
        <v>819</v>
      </c>
      <c r="D1898" s="320">
        <v>247200</v>
      </c>
    </row>
    <row r="1899" spans="1:4" ht="15.75">
      <c r="A1899" s="314"/>
      <c r="B1899" s="168" t="s">
        <v>884</v>
      </c>
      <c r="C1899" s="169" t="s">
        <v>819</v>
      </c>
      <c r="D1899" s="320">
        <v>315500</v>
      </c>
    </row>
    <row r="1900" spans="1:4" ht="15.75">
      <c r="A1900" s="314" t="s">
        <v>406</v>
      </c>
      <c r="B1900" s="321" t="s">
        <v>885</v>
      </c>
      <c r="C1900" s="290"/>
      <c r="D1900" s="316"/>
    </row>
    <row r="1901" spans="1:4" ht="15.75">
      <c r="A1901" s="314"/>
      <c r="B1901" s="168" t="s">
        <v>886</v>
      </c>
      <c r="C1901" s="290" t="s">
        <v>819</v>
      </c>
      <c r="D1901" s="320">
        <v>7800</v>
      </c>
    </row>
    <row r="1902" spans="1:4" ht="15.75">
      <c r="A1902" s="314"/>
      <c r="B1902" s="168" t="s">
        <v>887</v>
      </c>
      <c r="C1902" s="290" t="s">
        <v>819</v>
      </c>
      <c r="D1902" s="320">
        <v>9000</v>
      </c>
    </row>
    <row r="1903" spans="1:4" ht="15.75">
      <c r="A1903" s="314"/>
      <c r="B1903" s="168" t="s">
        <v>888</v>
      </c>
      <c r="C1903" s="290" t="s">
        <v>819</v>
      </c>
      <c r="D1903" s="320">
        <v>10000</v>
      </c>
    </row>
    <row r="1904" spans="1:4" ht="15.75">
      <c r="A1904" s="314"/>
      <c r="B1904" s="168" t="s">
        <v>889</v>
      </c>
      <c r="C1904" s="290" t="s">
        <v>819</v>
      </c>
      <c r="D1904" s="320">
        <v>11500</v>
      </c>
    </row>
    <row r="1905" spans="1:4" ht="15.75">
      <c r="A1905" s="314"/>
      <c r="B1905" s="168" t="s">
        <v>890</v>
      </c>
      <c r="C1905" s="290" t="s">
        <v>819</v>
      </c>
      <c r="D1905" s="320">
        <v>14200</v>
      </c>
    </row>
    <row r="1906" spans="1:4" ht="15.75">
      <c r="A1906" s="314"/>
      <c r="B1906" s="168" t="s">
        <v>891</v>
      </c>
      <c r="C1906" s="290" t="s">
        <v>819</v>
      </c>
      <c r="D1906" s="320">
        <v>13100</v>
      </c>
    </row>
    <row r="1907" spans="1:4" ht="15.75">
      <c r="A1907" s="314"/>
      <c r="B1907" s="168" t="s">
        <v>892</v>
      </c>
      <c r="C1907" s="290" t="s">
        <v>819</v>
      </c>
      <c r="D1907" s="320">
        <v>15500</v>
      </c>
    </row>
    <row r="1908" spans="1:4" ht="15.75">
      <c r="A1908" s="314"/>
      <c r="B1908" s="168" t="s">
        <v>1922</v>
      </c>
      <c r="C1908" s="290" t="s">
        <v>819</v>
      </c>
      <c r="D1908" s="320">
        <v>18700</v>
      </c>
    </row>
    <row r="1909" spans="1:4" ht="15.75">
      <c r="A1909" s="314"/>
      <c r="B1909" s="168" t="s">
        <v>893</v>
      </c>
      <c r="C1909" s="290" t="s">
        <v>819</v>
      </c>
      <c r="D1909" s="320">
        <v>22000</v>
      </c>
    </row>
    <row r="1910" spans="1:4" ht="15.75">
      <c r="A1910" s="314"/>
      <c r="B1910" s="168" t="s">
        <v>894</v>
      </c>
      <c r="C1910" s="290" t="s">
        <v>819</v>
      </c>
      <c r="D1910" s="320">
        <v>16500</v>
      </c>
    </row>
    <row r="1911" spans="1:4" ht="15.75">
      <c r="A1911" s="314"/>
      <c r="B1911" s="168" t="s">
        <v>895</v>
      </c>
      <c r="C1911" s="290" t="s">
        <v>819</v>
      </c>
      <c r="D1911" s="320">
        <v>19700</v>
      </c>
    </row>
    <row r="1912" spans="1:4" ht="15.75">
      <c r="A1912" s="314"/>
      <c r="B1912" s="168" t="s">
        <v>896</v>
      </c>
      <c r="C1912" s="290" t="s">
        <v>819</v>
      </c>
      <c r="D1912" s="320">
        <v>23900</v>
      </c>
    </row>
    <row r="1913" spans="1:4" ht="15.75">
      <c r="A1913" s="314"/>
      <c r="B1913" s="168" t="s">
        <v>897</v>
      </c>
      <c r="C1913" s="290" t="s">
        <v>819</v>
      </c>
      <c r="D1913" s="320">
        <v>28900</v>
      </c>
    </row>
    <row r="1914" spans="1:4" ht="15.75">
      <c r="A1914" s="314"/>
      <c r="B1914" s="168" t="s">
        <v>898</v>
      </c>
      <c r="C1914" s="290" t="s">
        <v>819</v>
      </c>
      <c r="D1914" s="320">
        <v>34400</v>
      </c>
    </row>
    <row r="1915" spans="1:4" ht="15.75">
      <c r="A1915" s="314"/>
      <c r="B1915" s="168" t="s">
        <v>899</v>
      </c>
      <c r="C1915" s="290" t="s">
        <v>819</v>
      </c>
      <c r="D1915" s="320">
        <v>25100</v>
      </c>
    </row>
    <row r="1916" spans="1:4" ht="15.75">
      <c r="A1916" s="314"/>
      <c r="B1916" s="168" t="s">
        <v>900</v>
      </c>
      <c r="C1916" s="290" t="s">
        <v>819</v>
      </c>
      <c r="D1916" s="320">
        <v>30400</v>
      </c>
    </row>
    <row r="1917" spans="1:4" ht="15.75">
      <c r="A1917" s="314"/>
      <c r="B1917" s="168" t="s">
        <v>901</v>
      </c>
      <c r="C1917" s="290" t="s">
        <v>819</v>
      </c>
      <c r="D1917" s="320">
        <v>37000</v>
      </c>
    </row>
    <row r="1918" spans="1:4" ht="15.75">
      <c r="A1918" s="314"/>
      <c r="B1918" s="168" t="s">
        <v>902</v>
      </c>
      <c r="C1918" s="290" t="s">
        <v>819</v>
      </c>
      <c r="D1918" s="320">
        <v>44900</v>
      </c>
    </row>
    <row r="1919" spans="1:4" ht="15.75">
      <c r="A1919" s="314"/>
      <c r="B1919" s="168" t="s">
        <v>903</v>
      </c>
      <c r="C1919" s="290" t="s">
        <v>819</v>
      </c>
      <c r="D1919" s="320">
        <v>53200</v>
      </c>
    </row>
    <row r="1920" spans="1:4" ht="15.75">
      <c r="A1920" s="314"/>
      <c r="B1920" s="168" t="s">
        <v>904</v>
      </c>
      <c r="C1920" s="290" t="s">
        <v>819</v>
      </c>
      <c r="D1920" s="320">
        <v>39400</v>
      </c>
    </row>
    <row r="1921" spans="1:4" ht="15.75">
      <c r="A1921" s="314"/>
      <c r="B1921" s="168" t="s">
        <v>905</v>
      </c>
      <c r="C1921" s="290" t="s">
        <v>819</v>
      </c>
      <c r="D1921" s="320">
        <v>48500</v>
      </c>
    </row>
    <row r="1922" spans="1:4" ht="15.75">
      <c r="A1922" s="314"/>
      <c r="B1922" s="168" t="s">
        <v>906</v>
      </c>
      <c r="C1922" s="290" t="s">
        <v>819</v>
      </c>
      <c r="D1922" s="320">
        <v>58900</v>
      </c>
    </row>
    <row r="1923" spans="1:4" ht="15.75">
      <c r="A1923" s="314"/>
      <c r="B1923" s="168" t="s">
        <v>907</v>
      </c>
      <c r="C1923" s="290" t="s">
        <v>819</v>
      </c>
      <c r="D1923" s="320">
        <v>71000</v>
      </c>
    </row>
    <row r="1924" spans="1:4" ht="15.75">
      <c r="A1924" s="314"/>
      <c r="B1924" s="168" t="s">
        <v>908</v>
      </c>
      <c r="C1924" s="290" t="s">
        <v>819</v>
      </c>
      <c r="D1924" s="320">
        <v>85000</v>
      </c>
    </row>
    <row r="1925" spans="1:4" ht="15.75">
      <c r="A1925" s="314"/>
      <c r="B1925" s="168" t="s">
        <v>909</v>
      </c>
      <c r="C1925" s="290" t="s">
        <v>819</v>
      </c>
      <c r="D1925" s="320">
        <v>55600</v>
      </c>
    </row>
    <row r="1926" spans="1:4" ht="15.75">
      <c r="A1926" s="314"/>
      <c r="B1926" s="168" t="s">
        <v>910</v>
      </c>
      <c r="C1926" s="290" t="s">
        <v>819</v>
      </c>
      <c r="D1926" s="320">
        <v>68400</v>
      </c>
    </row>
    <row r="1927" spans="1:4" ht="15.75">
      <c r="A1927" s="314"/>
      <c r="B1927" s="168" t="s">
        <v>911</v>
      </c>
      <c r="C1927" s="290" t="s">
        <v>819</v>
      </c>
      <c r="D1927" s="320">
        <v>83400</v>
      </c>
    </row>
    <row r="1928" spans="1:4" ht="15.75">
      <c r="A1928" s="314"/>
      <c r="B1928" s="168" t="s">
        <v>912</v>
      </c>
      <c r="C1928" s="290" t="s">
        <v>819</v>
      </c>
      <c r="D1928" s="320">
        <v>99100</v>
      </c>
    </row>
    <row r="1929" spans="1:4" ht="15.75">
      <c r="A1929" s="314"/>
      <c r="B1929" s="168" t="s">
        <v>913</v>
      </c>
      <c r="C1929" s="290" t="s">
        <v>819</v>
      </c>
      <c r="D1929" s="320">
        <v>119500</v>
      </c>
    </row>
    <row r="1930" spans="1:4" ht="15.75">
      <c r="A1930" s="314"/>
      <c r="B1930" s="168" t="s">
        <v>914</v>
      </c>
      <c r="C1930" s="290" t="s">
        <v>819</v>
      </c>
      <c r="D1930" s="320">
        <v>79800</v>
      </c>
    </row>
    <row r="1931" spans="1:4" ht="15.75">
      <c r="A1931" s="314"/>
      <c r="B1931" s="168" t="s">
        <v>915</v>
      </c>
      <c r="C1931" s="290" t="s">
        <v>819</v>
      </c>
      <c r="D1931" s="320">
        <v>98400</v>
      </c>
    </row>
    <row r="1932" spans="1:4" ht="15.75">
      <c r="A1932" s="314"/>
      <c r="B1932" s="168" t="s">
        <v>916</v>
      </c>
      <c r="C1932" s="290" t="s">
        <v>819</v>
      </c>
      <c r="D1932" s="320">
        <v>119500</v>
      </c>
    </row>
    <row r="1933" spans="1:4" ht="15.75">
      <c r="A1933" s="314"/>
      <c r="B1933" s="168" t="s">
        <v>917</v>
      </c>
      <c r="C1933" s="290" t="s">
        <v>819</v>
      </c>
      <c r="D1933" s="320">
        <v>143600</v>
      </c>
    </row>
    <row r="1934" spans="1:4" ht="15.75">
      <c r="A1934" s="314"/>
      <c r="B1934" s="168" t="s">
        <v>918</v>
      </c>
      <c r="C1934" s="290" t="s">
        <v>819</v>
      </c>
      <c r="D1934" s="320">
        <v>96400</v>
      </c>
    </row>
    <row r="1935" spans="1:4" ht="15.75">
      <c r="A1935" s="314"/>
      <c r="B1935" s="168" t="s">
        <v>919</v>
      </c>
      <c r="C1935" s="290" t="s">
        <v>819</v>
      </c>
      <c r="D1935" s="320">
        <v>119700</v>
      </c>
    </row>
    <row r="1936" spans="1:4" ht="15.75">
      <c r="A1936" s="314"/>
      <c r="B1936" s="168" t="s">
        <v>920</v>
      </c>
      <c r="C1936" s="290" t="s">
        <v>819</v>
      </c>
      <c r="D1936" s="320">
        <v>146400</v>
      </c>
    </row>
    <row r="1937" spans="1:4" ht="15.75">
      <c r="A1937" s="314"/>
      <c r="B1937" s="168" t="s">
        <v>921</v>
      </c>
      <c r="C1937" s="290" t="s">
        <v>819</v>
      </c>
      <c r="D1937" s="320">
        <v>177100</v>
      </c>
    </row>
    <row r="1938" spans="1:4" ht="15.75">
      <c r="A1938" s="314"/>
      <c r="B1938" s="168" t="s">
        <v>922</v>
      </c>
      <c r="C1938" s="290" t="s">
        <v>819</v>
      </c>
      <c r="D1938" s="320">
        <v>317500</v>
      </c>
    </row>
    <row r="1939" spans="1:4" ht="15.75">
      <c r="A1939" s="314"/>
      <c r="B1939" s="168" t="s">
        <v>923</v>
      </c>
      <c r="C1939" s="290" t="s">
        <v>819</v>
      </c>
      <c r="D1939" s="320">
        <v>391300</v>
      </c>
    </row>
    <row r="1940" spans="1:4" ht="15.75">
      <c r="A1940" s="314"/>
      <c r="B1940" s="168" t="s">
        <v>924</v>
      </c>
      <c r="C1940" s="290" t="s">
        <v>819</v>
      </c>
      <c r="D1940" s="320">
        <v>477600</v>
      </c>
    </row>
    <row r="1941" spans="1:4" ht="15.75">
      <c r="A1941" s="314" t="s">
        <v>406</v>
      </c>
      <c r="B1941" s="191" t="s">
        <v>925</v>
      </c>
      <c r="C1941" s="290"/>
      <c r="D1941" s="320"/>
    </row>
    <row r="1942" spans="1:4" ht="15.75">
      <c r="A1942" s="314"/>
      <c r="B1942" s="168" t="s">
        <v>926</v>
      </c>
      <c r="C1942" s="290" t="s">
        <v>819</v>
      </c>
      <c r="D1942" s="320">
        <v>18100</v>
      </c>
    </row>
    <row r="1943" spans="1:4" ht="15.75">
      <c r="A1943" s="314"/>
      <c r="B1943" s="168" t="s">
        <v>927</v>
      </c>
      <c r="C1943" s="290" t="s">
        <v>819</v>
      </c>
      <c r="D1943" s="320">
        <v>26700</v>
      </c>
    </row>
    <row r="1944" spans="1:4" ht="15.75">
      <c r="A1944" s="314"/>
      <c r="B1944" s="168" t="s">
        <v>928</v>
      </c>
      <c r="C1944" s="290" t="s">
        <v>819</v>
      </c>
      <c r="D1944" s="320">
        <v>27499.999999999996</v>
      </c>
    </row>
    <row r="1945" spans="1:4" ht="15.75">
      <c r="A1945" s="314"/>
      <c r="B1945" s="168" t="s">
        <v>929</v>
      </c>
      <c r="C1945" s="290" t="s">
        <v>819</v>
      </c>
      <c r="D1945" s="320">
        <v>47300</v>
      </c>
    </row>
    <row r="1946" spans="1:4" ht="15.75">
      <c r="A1946" s="314"/>
      <c r="B1946" s="168" t="s">
        <v>930</v>
      </c>
      <c r="C1946" s="290" t="s">
        <v>819</v>
      </c>
      <c r="D1946" s="320">
        <v>50100</v>
      </c>
    </row>
    <row r="1947" spans="1:4" ht="15.75">
      <c r="A1947" s="314"/>
      <c r="B1947" s="168" t="s">
        <v>931</v>
      </c>
      <c r="C1947" s="290" t="s">
        <v>819</v>
      </c>
      <c r="D1947" s="320">
        <v>69100</v>
      </c>
    </row>
    <row r="1948" spans="1:4" ht="15.75">
      <c r="A1948" s="314"/>
      <c r="B1948" s="168" t="s">
        <v>932</v>
      </c>
      <c r="C1948" s="290" t="s">
        <v>819</v>
      </c>
      <c r="D1948" s="320">
        <v>67200</v>
      </c>
    </row>
    <row r="1949" spans="1:4" ht="15.75">
      <c r="A1949" s="314"/>
      <c r="B1949" s="168" t="s">
        <v>933</v>
      </c>
      <c r="C1949" s="290" t="s">
        <v>819</v>
      </c>
      <c r="D1949" s="320">
        <v>107100</v>
      </c>
    </row>
    <row r="1950" spans="1:4" ht="15.75">
      <c r="A1950" s="314"/>
      <c r="B1950" s="168" t="s">
        <v>934</v>
      </c>
      <c r="C1950" s="290" t="s">
        <v>819</v>
      </c>
      <c r="D1950" s="320">
        <v>98500</v>
      </c>
    </row>
    <row r="1951" spans="1:4" ht="15.75">
      <c r="A1951" s="314"/>
      <c r="B1951" s="168" t="s">
        <v>935</v>
      </c>
      <c r="C1951" s="290" t="s">
        <v>819</v>
      </c>
      <c r="D1951" s="320">
        <v>166500</v>
      </c>
    </row>
    <row r="1952" spans="1:4" ht="15.75">
      <c r="A1952" s="314"/>
      <c r="B1952" s="168" t="s">
        <v>936</v>
      </c>
      <c r="C1952" s="290" t="s">
        <v>819</v>
      </c>
      <c r="D1952" s="320">
        <v>157100</v>
      </c>
    </row>
    <row r="1953" spans="1:4" ht="15.75">
      <c r="A1953" s="314"/>
      <c r="B1953" s="168" t="s">
        <v>937</v>
      </c>
      <c r="C1953" s="290" t="s">
        <v>819</v>
      </c>
      <c r="D1953" s="320">
        <v>262800</v>
      </c>
    </row>
    <row r="1954" spans="1:4" ht="15.75">
      <c r="A1954" s="314"/>
      <c r="B1954" s="168" t="s">
        <v>938</v>
      </c>
      <c r="C1954" s="290" t="s">
        <v>819</v>
      </c>
      <c r="D1954" s="320">
        <v>219400</v>
      </c>
    </row>
    <row r="1955" spans="1:4" ht="15.75">
      <c r="A1955" s="314"/>
      <c r="B1955" s="168" t="s">
        <v>939</v>
      </c>
      <c r="C1955" s="290" t="s">
        <v>819</v>
      </c>
      <c r="D1955" s="320">
        <v>372700</v>
      </c>
    </row>
    <row r="1956" spans="1:4" ht="15.75">
      <c r="A1956" s="314"/>
      <c r="B1956" s="168" t="s">
        <v>940</v>
      </c>
      <c r="C1956" s="290" t="s">
        <v>819</v>
      </c>
      <c r="D1956" s="320">
        <v>318400</v>
      </c>
    </row>
    <row r="1957" spans="1:4" ht="15.75">
      <c r="A1957" s="314"/>
      <c r="B1957" s="168" t="s">
        <v>941</v>
      </c>
      <c r="C1957" s="290" t="s">
        <v>819</v>
      </c>
      <c r="D1957" s="320">
        <v>543100</v>
      </c>
    </row>
    <row r="1958" spans="1:4" ht="15.75">
      <c r="A1958" s="314"/>
      <c r="B1958" s="168" t="s">
        <v>942</v>
      </c>
      <c r="C1958" s="290" t="s">
        <v>819</v>
      </c>
      <c r="D1958" s="320">
        <v>509200</v>
      </c>
    </row>
    <row r="1959" spans="1:4" ht="15.75">
      <c r="A1959" s="314"/>
      <c r="B1959" s="168" t="s">
        <v>943</v>
      </c>
      <c r="C1959" s="290" t="s">
        <v>819</v>
      </c>
      <c r="D1959" s="320">
        <v>804200</v>
      </c>
    </row>
    <row r="1960" spans="1:4" ht="15.75">
      <c r="A1960" s="317" t="s">
        <v>1701</v>
      </c>
      <c r="B1960" s="181" t="s">
        <v>737</v>
      </c>
      <c r="C1960" s="245"/>
      <c r="D1960" s="322"/>
    </row>
    <row r="1961" spans="1:4" ht="15.75">
      <c r="A1961" s="317" t="s">
        <v>406</v>
      </c>
      <c r="B1961" s="181" t="s">
        <v>1597</v>
      </c>
      <c r="C1961" s="169"/>
      <c r="D1961" s="198"/>
    </row>
    <row r="1962" spans="1:4" ht="15.75">
      <c r="A1962" s="314"/>
      <c r="B1962" s="312" t="s">
        <v>799</v>
      </c>
      <c r="C1962" s="169" t="s">
        <v>819</v>
      </c>
      <c r="D1962" s="198">
        <v>19500</v>
      </c>
    </row>
    <row r="1963" spans="1:4" ht="15.75">
      <c r="A1963" s="314"/>
      <c r="B1963" s="312" t="s">
        <v>800</v>
      </c>
      <c r="C1963" s="169" t="s">
        <v>819</v>
      </c>
      <c r="D1963" s="198">
        <v>76000</v>
      </c>
    </row>
    <row r="1964" spans="1:4" ht="15.75">
      <c r="A1964" s="314"/>
      <c r="B1964" s="312" t="s">
        <v>801</v>
      </c>
      <c r="C1964" s="169" t="s">
        <v>419</v>
      </c>
      <c r="D1964" s="198">
        <v>5200</v>
      </c>
    </row>
    <row r="1965" spans="1:4" ht="15.75">
      <c r="A1965" s="314"/>
      <c r="B1965" s="312" t="s">
        <v>820</v>
      </c>
      <c r="C1965" s="169" t="s">
        <v>419</v>
      </c>
      <c r="D1965" s="198">
        <v>45500</v>
      </c>
    </row>
    <row r="1966" spans="1:4" ht="15.75">
      <c r="A1966" s="314"/>
      <c r="B1966" s="312" t="s">
        <v>821</v>
      </c>
      <c r="C1966" s="169" t="s">
        <v>419</v>
      </c>
      <c r="D1966" s="198">
        <v>3600</v>
      </c>
    </row>
    <row r="1967" spans="1:4" ht="15.75">
      <c r="A1967" s="314"/>
      <c r="B1967" s="312" t="s">
        <v>822</v>
      </c>
      <c r="C1967" s="169" t="s">
        <v>419</v>
      </c>
      <c r="D1967" s="198">
        <v>33600</v>
      </c>
    </row>
    <row r="1968" spans="1:4" ht="15.75">
      <c r="A1968" s="317" t="s">
        <v>406</v>
      </c>
      <c r="B1968" s="181" t="s">
        <v>1598</v>
      </c>
      <c r="C1968" s="169"/>
      <c r="D1968" s="198"/>
    </row>
    <row r="1969" spans="1:4" ht="15.75">
      <c r="A1969" s="314"/>
      <c r="B1969" s="312" t="s">
        <v>823</v>
      </c>
      <c r="C1969" s="169" t="s">
        <v>819</v>
      </c>
      <c r="D1969" s="198">
        <v>19000</v>
      </c>
    </row>
    <row r="1970" spans="1:4" ht="15.75">
      <c r="A1970" s="314"/>
      <c r="B1970" s="312" t="s">
        <v>824</v>
      </c>
      <c r="C1970" s="169" t="s">
        <v>819</v>
      </c>
      <c r="D1970" s="198">
        <v>136000</v>
      </c>
    </row>
    <row r="1971" spans="1:4" ht="15.75">
      <c r="A1971" s="314"/>
      <c r="B1971" s="312" t="s">
        <v>825</v>
      </c>
      <c r="C1971" s="169" t="s">
        <v>819</v>
      </c>
      <c r="D1971" s="198">
        <v>20800</v>
      </c>
    </row>
    <row r="1972" spans="1:4" ht="15.75">
      <c r="A1972" s="314"/>
      <c r="B1972" s="312" t="s">
        <v>826</v>
      </c>
      <c r="C1972" s="169" t="s">
        <v>819</v>
      </c>
      <c r="D1972" s="198">
        <v>40500</v>
      </c>
    </row>
    <row r="1973" spans="1:4" ht="15.75">
      <c r="A1973" s="314"/>
      <c r="B1973" s="312" t="s">
        <v>827</v>
      </c>
      <c r="C1973" s="169" t="s">
        <v>819</v>
      </c>
      <c r="D1973" s="198">
        <v>22200</v>
      </c>
    </row>
    <row r="1974" spans="1:4" ht="15.75">
      <c r="A1974" s="314"/>
      <c r="B1974" s="312" t="s">
        <v>828</v>
      </c>
      <c r="C1974" s="169" t="s">
        <v>419</v>
      </c>
      <c r="D1974" s="198">
        <v>30500</v>
      </c>
    </row>
    <row r="1975" spans="1:4" ht="15.75">
      <c r="A1975" s="314"/>
      <c r="B1975" s="312" t="s">
        <v>738</v>
      </c>
      <c r="C1975" s="169" t="s">
        <v>419</v>
      </c>
      <c r="D1975" s="198">
        <v>34200</v>
      </c>
    </row>
    <row r="1976" spans="1:4" ht="15.75">
      <c r="A1976" s="314"/>
      <c r="B1976" s="312" t="s">
        <v>829</v>
      </c>
      <c r="C1976" s="169" t="s">
        <v>419</v>
      </c>
      <c r="D1976" s="198">
        <v>35500</v>
      </c>
    </row>
    <row r="1977" spans="1:4" ht="15.75">
      <c r="A1977" s="314"/>
      <c r="B1977" s="312" t="s">
        <v>830</v>
      </c>
      <c r="C1977" s="169" t="s">
        <v>419</v>
      </c>
      <c r="D1977" s="198">
        <v>122000</v>
      </c>
    </row>
    <row r="1978" spans="1:4" ht="15.75">
      <c r="A1978" s="323"/>
      <c r="B1978" s="324" t="s">
        <v>831</v>
      </c>
      <c r="C1978" s="325" t="s">
        <v>419</v>
      </c>
      <c r="D1978" s="326">
        <v>525000</v>
      </c>
    </row>
  </sheetData>
  <sheetProtection/>
  <mergeCells count="18">
    <mergeCell ref="A1484:D1484"/>
    <mergeCell ref="A691:D691"/>
    <mergeCell ref="B672:D672"/>
    <mergeCell ref="A651:D651"/>
    <mergeCell ref="A288:D288"/>
    <mergeCell ref="A377:D377"/>
    <mergeCell ref="A391:D391"/>
    <mergeCell ref="A593:D593"/>
    <mergeCell ref="A347:D347"/>
    <mergeCell ref="A348:D348"/>
    <mergeCell ref="A248:D248"/>
    <mergeCell ref="A6:D6"/>
    <mergeCell ref="A1:D1"/>
    <mergeCell ref="A2:D2"/>
    <mergeCell ref="C4:D4"/>
    <mergeCell ref="A130:D130"/>
    <mergeCell ref="A103:D103"/>
    <mergeCell ref="B116:D116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ignoredErrors>
    <ignoredError sqref="D352:D35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2021-03-01T10:20:13Z</cp:lastPrinted>
  <dcterms:created xsi:type="dcterms:W3CDTF">2008-01-31T02:45:23Z</dcterms:created>
  <dcterms:modified xsi:type="dcterms:W3CDTF">2021-03-01T10:20:22Z</dcterms:modified>
  <cp:category/>
  <cp:version/>
  <cp:contentType/>
  <cp:contentStatus/>
</cp:coreProperties>
</file>